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21ec54254f6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Începe aici" sheetId="1" r:id="R555139982b144fb3"/>
    <sheet name="Evaluare NIS2" sheetId="2" r:id="R1c2bad42fa16430a"/>
    <sheet name="Dashboard" sheetId="3" r:id="Rc1b59c60fda74823"/>
    <sheet name="Acțiuni prioritare" sheetId="4" r:id="R10f93786556a4490"/>
    <sheet name="Registru dovezi" sheetId="5" r:id="R64576939294345a1"/>
    <sheet name="Plan de acțiune" sheetId="6" r:id="Reab2b0949abb4cb6"/>
  </sheets>
  <definedNames>
    <definedName name="ID_Controale">'Evaluare NIS2'!$A$8:$A$47</definedName>
    <definedName name="_xlnm.Print_Area" localSheetId="0">'Începe aici'!A1:J54</definedName>
    <definedName name="_xlnm.Print_Area" localSheetId="1">'Evaluare NIS2'!A1:L57</definedName>
    <definedName name="_xlnm.Print_Titles" localSheetId="1">'Evaluare NIS2'!$7:$7</definedName>
    <definedName name="_xlnm.Print_Area" localSheetId="2">'Dashboard'!A1:J39</definedName>
    <definedName name="_xlnm.Print_Area" localSheetId="3">'Acțiuni prioritare'!A1:J47</definedName>
    <definedName name="_xlnm.Print_Titles" localSheetId="3">'Acțiuni prioritare'!$7:$7</definedName>
    <definedName name="_xlnm.Print_Area" localSheetId="4">'Registru dovezi'!A1:L107</definedName>
    <definedName name="_xlnm.Print_Titles" localSheetId="4">'Registru dovezi'!$7:$7</definedName>
    <definedName name="_xlnm.Print_Area" localSheetId="5">'Plan de acțiune'!A1:N47</definedName>
    <definedName name="_xlnm.Print_Titles" localSheetId="5">'Plan de acțiune'!$7:$7</definedName>
  </definedNames>
  <calcPr calcMode="auto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0%"/>
    <x:numFmt numFmtId="202" formatCode="0.0"/>
  </x:numFmts>
  <x:fonts count="9">
    <x:font>
      <x:sz val="11"/>
      <x:name val="Carlito"/>
    </x:font>
    <x:font>
      <x:sz val="10"/>
      <x:color rgb="FF20364B"/>
      <x:name val="Arial"/>
    </x:font>
    <x:font>
      <x:b/>
      <x:sz val="16"/>
      <x:color rgb="FF11253B"/>
      <x:name val="Arial"/>
    </x:font>
    <x:font>
      <x:b/>
      <x:sz val="10"/>
      <x:color rgb="FFFFFFFF"/>
      <x:name val="Arial"/>
    </x:font>
    <x:font>
      <x:b/>
      <x:sz val="11"/>
      <x:color rgb="FF087E8B"/>
      <x:name val="Arial"/>
    </x:font>
    <x:font>
      <x:sz val="10"/>
      <x:color rgb="FF087E8B"/>
      <x:name val="Arial"/>
    </x:font>
    <x:font>
      <x:b/>
      <x:sz val="24"/>
      <x:color rgb="FF087E8B"/>
      <x:name val="Arial"/>
    </x:font>
    <x:font>
      <x:b/>
      <x:sz val="24"/>
      <x:color rgb="FF11253B"/>
      <x:name val="Arial"/>
    </x:font>
    <x:font>
      <x:b/>
      <x:sz val="10"/>
      <x:color rgb="FF087E8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8E5"/>
      </x:patternFill>
    </x:fill>
    <x:fill>
      <x:patternFill patternType="solid">
        <x:fgColor rgb="FF11253B"/>
      </x:patternFill>
    </x:fill>
    <x:fill>
      <x:patternFill patternType="solid">
        <x:fgColor rgb="FFF3F6FA"/>
      </x:patternFill>
    </x:fill>
  </x:fills>
  <x:borders count="2">
    <x:border/>
    <x:border>
      <x:bottom style="thin">
        <x:color rgb="FF087E8B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3">
    <x:dxf>
      <x:font>
        <x:color rgb="FF156648"/>
      </x:font>
      <x:fill>
        <x:patternFill patternType="solid">
          <x:bgColor rgb="FFE1F1EB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627589"/>
      </x:font>
      <x:fill>
        <x:patternFill patternType="solid">
          <x:bgColor rgb="FFE9EEF3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156648"/>
      </x:font>
      <x:fill>
        <x:patternFill patternType="solid">
          <x:bgColor rgb="FFE1F1EB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627589"/>
      </x:font>
      <x:fill>
        <x:patternFill patternType="solid">
          <x:bgColor rgb="FFE9EEF3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156648"/>
      </x:font>
      <x:fill>
        <x:patternFill patternType="solid">
          <x:bgColor rgb="FFE1F1EB"/>
        </x:patternFill>
      </x:fill>
    </x:dxf>
    <x:dxf>
      <x:font>
        <x:color rgb="FF156648"/>
      </x:font>
      <x:fill>
        <x:patternFill patternType="solid">
          <x:bgColor rgb="FFE1F1EB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627589"/>
      </x:font>
      <x:fill>
        <x:patternFill patternType="solid">
          <x:bgColor rgb="FFE9EEF3"/>
        </x:patternFill>
      </x:fill>
    </x:dxf>
    <x:dxf>
      <x:font>
        <x:color rgb="FFA02D32"/>
      </x:font>
      <x:fill>
        <x:patternFill patternType="solid">
          <x:bgColor rgb="FFFBE5E5"/>
        </x:patternFill>
      </x:fill>
    </x:dxf>
    <x:dxf>
      <x:font>
        <x:color rgb="FF8D5C04"/>
      </x:font>
      <x:fill>
        <x:patternFill patternType="solid">
          <x:bgColor rgb="FFFFF0CC"/>
        </x:patternFill>
      </x:fill>
    </x:dxf>
    <x:dxf>
      <x:font>
        <x:color rgb="FF156648"/>
      </x:font>
      <x:fill>
        <x:patternFill patternType="solid">
          <x:bgColor rgb="FFE1F1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727d395494218" /><Relationship Type="http://schemas.openxmlformats.org/officeDocument/2006/relationships/theme" Target="/xl/theme/theme1.xml" Id="R9cd0e20fc72643d5" /><Relationship Type="http://schemas.openxmlformats.org/officeDocument/2006/relationships/sharedStrings" Target="/xl/sharedStrings.xml" Id="R715ad8823c0a4fc7" /><Relationship Type="http://schemas.openxmlformats.org/officeDocument/2006/relationships/worksheet" Target="/xl/worksheets/sheet1.xml" Id="R555139982b144fb3" /><Relationship Type="http://schemas.openxmlformats.org/officeDocument/2006/relationships/worksheet" Target="/xl/worksheets/sheet2.xml" Id="R1c2bad42fa16430a" /><Relationship Type="http://schemas.openxmlformats.org/officeDocument/2006/relationships/worksheet" Target="/xl/worksheets/sheet3.xml" Id="Rc1b59c60fda74823" /><Relationship Type="http://schemas.openxmlformats.org/officeDocument/2006/relationships/worksheet" Target="/xl/worksheets/sheet4.xml" Id="R10f93786556a4490" /><Relationship Type="http://schemas.openxmlformats.org/officeDocument/2006/relationships/worksheet" Target="/xl/worksheets/sheet5.xml" Id="R64576939294345a1" /><Relationship Type="http://schemas.openxmlformats.org/officeDocument/2006/relationships/worksheet" Target="/xl/worksheets/sheet6.xml" Id="Reab2b0949abb4cb6" /></Relationships>
</file>

<file path=xl/tables/table1.xml><?xml version="1.0" encoding="utf-8"?>
<x:table xmlns:x="http://schemas.openxmlformats.org/spreadsheetml/2006/main" id="1" name="EvaluareNIS2" displayName="EvaluareNIS2" ref="A7:L47" headerRowCount="1" totalsRowCount="0" totalsRowShown="0">
  <x:autoFilter ref="A7:L47"/>
  <x:tableColumns count="12">
    <x:tableColumn id="1" name="ID"/>
    <x:tableColumn id="2" name="Domeniu"/>
    <x:tableColumn id="3" name="Control / întrebare"/>
    <x:tableColumn id="4" name="De ce contează"/>
    <x:tableColumn id="5" name="Status"/>
    <x:tableColumn id="6" name="Dovadă disponibilă / referință"/>
    <x:tableColumn id="7" name="Responsabil"/>
    <x:tableColumn id="8" name="Prioritate"/>
    <x:tableColumn id="9" name="Lipsă identificată (gap)"/>
    <x:tableColumn id="10" name="Acțiune recomandată"/>
    <x:tableColumn id="11" name="Justificare N/A / aprobare"/>
    <x:tableColumn id="12" name="Dovadă așteptată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ActiuniPrioritare" displayName="ActiuniPrioritare" ref="A7:J47" headerRowCount="1" totalsRowCount="0" totalsRowShown="0">
  <x:autoFilter ref="A7:J47"/>
  <x:tableColumns count="10">
    <x:tableColumn id="1" name="ID"/>
    <x:tableColumn id="2" name="Domeniu"/>
    <x:tableColumn id="3" name="Control / întrebare"/>
    <x:tableColumn id="4" name="Status evaluare"/>
    <x:tableColumn id="5" name="Prioritate"/>
    <x:tableColumn id="6" name="Responsabil"/>
    <x:tableColumn id="7" name="Dovadă disponibilă"/>
    <x:tableColumn id="8" name="Lipsă identificată (gap)"/>
    <x:tableColumn id="9" name="Acțiune recomandată"/>
    <x:tableColumn id="10" name="Dovadă așteptată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RegistruDovezi" displayName="RegistruDovezi" ref="A7:L107" headerRowCount="1" totalsRowCount="0" totalsRowShown="0">
  <x:autoFilter ref="A7:L107"/>
  <x:tableColumns count="12">
    <x:tableColumn id="1" name="ID dovadă"/>
    <x:tableColumn id="2" name="ID control"/>
    <x:tableColumn id="3" name="Dovadă așteptată (reper)"/>
    <x:tableColumn id="4" name="Responsabil"/>
    <x:tableColumn id="5" name="Termen țintă"/>
    <x:tableColumn id="6" name="Locație / referință dovadă"/>
    <x:tableColumn id="7" name="Status"/>
    <x:tableColumn id="8" name="Data dovezii"/>
    <x:tableColumn id="9" name="Data verificării"/>
    <x:tableColumn id="10" name="Criteriu / dovadă de închidere"/>
    <x:tableColumn id="11" name="Verificat de"/>
    <x:tableColumn id="12" name="Semnal de urmărire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PlanActiune" displayName="PlanActiune" ref="A7:N47" headerRowCount="1" totalsRowCount="0" totalsRowShown="0">
  <x:autoFilter ref="A7:N47"/>
  <x:tableColumns count="14">
    <x:tableColumn id="1" name="ID control"/>
    <x:tableColumn id="2" name="Control (reper)"/>
    <x:tableColumn id="3" name="Status evaluare"/>
    <x:tableColumn id="4" name="Prioritate"/>
    <x:tableColumn id="5" name="Acțiune asumată"/>
    <x:tableColumn id="6" name="Responsabil"/>
    <x:tableColumn id="7" name="Data început"/>
    <x:tableColumn id="8" name="Termen țintă"/>
    <x:tableColumn id="9" name="Status acțiune"/>
    <x:tableColumn id="10" name="Criteriu de închidere"/>
    <x:tableColumn id="11" name="Dovadă de închidere / ID dovadă"/>
    <x:tableColumn id="12" name="Verificat de"/>
    <x:tableColumn id="13" name="Data închiderii"/>
    <x:tableColumn id="14" name="Semnal de urmărir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NIS2Link1" Type="http://schemas.openxmlformats.org/officeDocument/2006/relationships/hyperlink" Target="https://rizeanetworks.ro/solicitare-oferta/?utm_source=nis2_checklist&amp;utm_medium=xlsx&amp;utm_campaign=readiness_v1" TargetMode="External" /><ns0:Relationship Id="rIdNIS2Link2" Type="http://schemas.openxmlformats.org/officeDocument/2006/relationships/hyperlink" Target="https://rizeanetworks.ro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table" Target="/xl/tables/table1.xml" Id="R8df510a6e4644f19" /><ns0:Relationship Id="rIdNIS2Link1" Type="http://schemas.openxmlformats.org/officeDocument/2006/relationships/hyperlink" Target="https://eur-lex.europa.eu/legal-content/RO/TXT/?uri=CELEX:32022L2555" TargetMode="External" /><ns0:Relationship Id="rIdNIS2Link2" Type="http://schemas.openxmlformats.org/officeDocument/2006/relationships/hyperlink" Target="https://legislatie.just.ro/Public/DetaliiDocument/293121" TargetMode="External" /></ns0:Relationships>
</file>

<file path=xl/worksheets/_rels/sheet3.xml.rels><?xml version='1.0' encoding='utf-8'?>
<ns0:Relationships xmlns:ns0="http://schemas.openxmlformats.org/package/2006/relationships"><ns0:Relationship Id="rIdNIS2Link1" Type="http://schemas.openxmlformats.org/officeDocument/2006/relationships/hyperlink" Target="https://rizeanetworks.ro/solicitare-oferta/?utm_source=nis2_checklist&amp;utm_medium=xlsx&amp;utm_campaign=readiness_v1" TargetMode="External" /></ns0: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eef285e4854a46e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29ff989000e7493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52fba9424bcc4af2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1253B"/>
  </sheetPr>
  <sheetViews>
    <sheetView showGridLines="0" workbookViewId="0" zoomScale="90"/>
  </sheetViews>
  <sheetFormatPr defaultRowHeight="15"/>
  <cols>
    <col min="1" max="1" width="14" hidden="0" customWidth="1"/>
    <col min="2" max="2" width="14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  <col min="7" max="7" width="14" hidden="0" customWidth="1"/>
    <col min="8" max="8" width="14" hidden="0" customWidth="1"/>
    <col min="9" max="9" width="14" hidden="0" customWidth="1"/>
    <col min="10" max="10" width="14" hidden="0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32" customHeight="1">
      <c r="A2" s="4" t="str">
        <v>Rizea Networks – NIS2 Readiness Checklist v1.0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ht="25" customHeight="1">
      <c r="A4" s="3" t="str">
        <v>Instrument de autoevaluare a pregătirii NIS2. 40 de controale în 7 domenii. Completați cu echipa IT, responsabilii de servicii și conducerea.</v>
      </c>
      <c r="B4" s="3"/>
      <c r="C4" s="3"/>
      <c r="D4" s="3"/>
      <c r="E4" s="3"/>
      <c r="F4" s="3"/>
      <c r="G4" s="3"/>
      <c r="H4" s="3"/>
      <c r="I4" s="3"/>
      <c r="J4" s="3"/>
    </row>
    <row r="5" ht="25" customHeight="1">
      <c r="A5" s="3"/>
      <c r="B5" s="3"/>
      <c r="C5" s="3"/>
      <c r="D5" s="3"/>
      <c r="E5" s="3"/>
      <c r="F5" s="3"/>
      <c r="G5" s="3"/>
      <c r="H5" s="3"/>
      <c r="I5" s="3"/>
      <c r="J5" s="3"/>
    </row>
    <row r="6" ht="24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ht="32" customHeight="1">
      <c r="A7" s="3" t="str">
        <v>Organizație</v>
      </c>
      <c r="B7" s="3"/>
      <c r="C7" s="3"/>
      <c r="D7" s="7" t="str"/>
      <c r="E7" s="7"/>
      <c r="F7" s="7"/>
      <c r="G7" s="7"/>
      <c r="H7" s="7"/>
      <c r="I7" s="7"/>
      <c r="J7" s="7"/>
    </row>
    <row r="8" ht="32" customHeight="1">
      <c r="A8" s="3" t="str">
        <v>Perimetru / servicii</v>
      </c>
      <c r="B8" s="3"/>
      <c r="C8" s="3"/>
      <c r="D8" s="7" t="str"/>
      <c r="E8" s="7"/>
      <c r="F8" s="7"/>
      <c r="G8" s="7"/>
      <c r="H8" s="7"/>
      <c r="I8" s="7"/>
      <c r="J8" s="7"/>
    </row>
    <row r="9" ht="32" customHeight="1">
      <c r="A9" s="3" t="str">
        <v>Coordonator evaluare</v>
      </c>
      <c r="B9" s="3"/>
      <c r="C9" s="3"/>
      <c r="D9" s="7" t="str"/>
      <c r="E9" s="7"/>
      <c r="F9" s="7"/>
      <c r="G9" s="7"/>
      <c r="H9" s="7"/>
      <c r="I9" s="7"/>
      <c r="J9" s="7"/>
    </row>
    <row r="10" ht="32" customHeight="1">
      <c r="A10" s="3" t="str">
        <v>Data evaluării</v>
      </c>
      <c r="B10" s="3"/>
      <c r="C10" s="3"/>
      <c r="D10" s="8" t="str"/>
      <c r="E10" s="7"/>
      <c r="F10" s="7"/>
      <c r="G10" s="3" t="str">
        <v>Versiune 1.0 · 02.10.2026</v>
      </c>
      <c r="H10" s="3"/>
      <c r="I10" s="3"/>
      <c r="J10" s="3"/>
    </row>
    <row r="11" ht="24" customHeight="1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ht="28" customHeight="1">
      <c r="A12" s="10" t="str">
        <v>Cum folosiți instrumentul</v>
      </c>
      <c r="B12" s="10"/>
      <c r="C12" s="10"/>
      <c r="D12" s="10"/>
      <c r="E12" s="10"/>
      <c r="F12" s="10"/>
      <c r="G12" s="10"/>
      <c r="H12" s="10"/>
      <c r="I12" s="10"/>
      <c r="J12" s="10"/>
    </row>
    <row r="13" ht="24" customHeight="1">
      <c r="A13" s="3" t="str">
        <v>1. Definiți organizația și perimetrul. Analizați separat aplicabilitatea NIS2 și cerințele naționale ori sectoriale relevante.</v>
      </c>
      <c r="B13" s="3"/>
      <c r="C13" s="3"/>
      <c r="D13" s="3"/>
      <c r="E13" s="3"/>
      <c r="F13" s="3"/>
      <c r="G13" s="3"/>
      <c r="H13" s="3"/>
      <c r="I13" s="3"/>
      <c r="J13" s="3"/>
    </row>
    <row r="14" ht="24" customHeigh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ht="24" customHeight="1">
      <c r="A15" s="3" t="str">
        <v>2. În „Evaluare NIS2”, completați statusul, dovada disponibilă, responsabilul și lipsa identificată. Celulele galben-pal sunt editabile. Prioritățile inițiale pot fi ajustate după risc.</v>
      </c>
      <c r="B15" s="3"/>
      <c r="C15" s="3"/>
      <c r="D15" s="3"/>
      <c r="E15" s="3"/>
      <c r="F15" s="3"/>
      <c r="G15" s="3"/>
      <c r="H15" s="3"/>
      <c r="I15" s="3"/>
      <c r="J15" s="3"/>
    </row>
    <row r="16" ht="24" customHeigh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ht="24" customHeight="1">
      <c r="A17" s="3" t="str">
        <v>3. Selectați „Implementat” doar dacă măsura funcționează în perimetrul evaluat și poate fi susținută prin dovezi actuale. Pentru N/A, completați justificarea și obțineți aprobarea internă.</v>
      </c>
      <c r="B17" s="3"/>
      <c r="C17" s="3"/>
      <c r="D17" s="3"/>
      <c r="E17" s="3"/>
      <c r="F17" s="3"/>
      <c r="G17" s="3"/>
      <c r="H17" s="3"/>
      <c r="I17" s="3"/>
      <c r="J17" s="3"/>
    </row>
    <row r="18" ht="24" customHeight="1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ht="24" customHeight="1">
      <c r="A19" s="3" t="str">
        <v>4. Consultați „Dashboard” și „Acțiuni prioritare”. Lista se actualizează automat: prioritate ridicată înaintea celei medii/scăzute, apoi neimplementat înaintea parțial implementat.</v>
      </c>
      <c r="B19" s="3"/>
      <c r="C19" s="3"/>
      <c r="D19" s="3"/>
      <c r="E19" s="3"/>
      <c r="F19" s="3"/>
      <c r="G19" s="3"/>
      <c r="H19" s="3"/>
      <c r="I19" s="3"/>
      <c r="J19" s="3"/>
    </row>
    <row r="20" ht="24" customHeight="1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ht="24" customHeight="1">
      <c r="A21" s="3" t="str">
        <v>5. Înregistrați dovezile și planificați remedierile în foile dedicate. Copiați acțiunea recomandată în câmpul „Acțiune asumată” și adaptați-o. Statusul planului nu modifică evaluarea.</v>
      </c>
      <c r="B21" s="3"/>
      <c r="C21" s="3"/>
      <c r="D21" s="3"/>
      <c r="E21" s="3"/>
      <c r="F21" s="3"/>
      <c r="G21" s="3"/>
      <c r="H21" s="3"/>
      <c r="I21" s="3"/>
      <c r="J21" s="3"/>
    </row>
    <row r="22" ht="24" customHeight="1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ht="24" customHeight="1">
      <c r="A23" s="3" t="str">
        <v>6. Reevaluați controlul după verificarea remedierii. Salvați o copie datată. Pentru recalculare, folosiți modul Automat în Excel. Fișierul nu conține macrocomenzi.</v>
      </c>
      <c r="B23" s="3"/>
      <c r="C23" s="3"/>
      <c r="D23" s="3"/>
      <c r="E23" s="3"/>
      <c r="F23" s="3"/>
      <c r="G23" s="3"/>
      <c r="H23" s="3"/>
      <c r="I23" s="3"/>
      <c r="J23" s="3"/>
    </row>
    <row r="24" ht="24" customHeight="1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ht="24" customHeight="1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ht="28" customHeight="1">
      <c r="A26" s="10" t="str">
        <v>Legendă și metodă de calcul</v>
      </c>
      <c r="B26" s="10"/>
      <c r="C26" s="10"/>
      <c r="D26" s="10"/>
      <c r="E26" s="10"/>
      <c r="F26" s="10"/>
      <c r="G26" s="10"/>
      <c r="H26" s="10"/>
      <c r="I26" s="10"/>
      <c r="J26" s="10"/>
    </row>
    <row r="27" ht="36" customHeight="1">
      <c r="A27" s="13" t="str">
        <v>Status</v>
      </c>
      <c r="B27" s="13" t="str"/>
      <c r="C27" s="13" t="str">
        <v>Punctaj</v>
      </c>
      <c r="D27" s="13" t="str"/>
      <c r="E27" s="13" t="str">
        <v>Interpretare</v>
      </c>
      <c r="F27" s="13" t="str"/>
      <c r="G27" s="13" t="str"/>
      <c r="H27" s="13" t="str"/>
      <c r="I27" s="13" t="str"/>
      <c r="J27" s="13" t="str"/>
    </row>
    <row r="28" ht="28" customHeight="1">
      <c r="A28" s="3" t="str">
        <v>Implementat</v>
      </c>
      <c r="B28" s="3"/>
      <c r="C28" s="3" t="n">
        <v>1</v>
      </c>
      <c r="D28" s="3"/>
      <c r="E28" s="3" t="str">
        <v>Control operațional în perimetrul evaluat, susținut prin dovezi actuale.</v>
      </c>
      <c r="F28" s="3"/>
      <c r="G28" s="3"/>
      <c r="H28" s="3"/>
      <c r="I28" s="3"/>
      <c r="J28" s="3"/>
    </row>
    <row r="29" ht="28" customHeight="1">
      <c r="A29" s="3" t="str">
        <v>Parțial implementat</v>
      </c>
      <c r="B29" s="3"/>
      <c r="C29" s="3" t="n">
        <v>0.5</v>
      </c>
      <c r="D29" s="3"/>
      <c r="E29" s="3" t="str">
        <v>Acoperire incompletă, funcționare inconsistentă sau dovezi insuficiente.</v>
      </c>
      <c r="F29" s="3"/>
      <c r="G29" s="3"/>
      <c r="H29" s="3"/>
      <c r="I29" s="3"/>
      <c r="J29" s="3"/>
    </row>
    <row r="30" ht="28" customHeight="1">
      <c r="A30" s="3" t="str">
        <v>Neimplementat</v>
      </c>
      <c r="B30" s="3"/>
      <c r="C30" s="3" t="n">
        <v>0</v>
      </c>
      <c r="D30" s="3"/>
      <c r="E30" s="3" t="str">
        <v>Măsura lipsește ori nu funcționează.</v>
      </c>
      <c r="F30" s="3"/>
      <c r="G30" s="3"/>
      <c r="H30" s="3"/>
      <c r="I30" s="3"/>
      <c r="J30" s="3"/>
    </row>
    <row r="31" ht="28" customHeight="1">
      <c r="A31" s="3" t="str">
        <v>N/A</v>
      </c>
      <c r="B31" s="3"/>
      <c r="C31" s="3" t="str">
        <v>Exclus</v>
      </c>
      <c r="D31" s="3"/>
      <c r="E31" s="3" t="str">
        <v>Control neaplicabil în perimetrul evaluat; justificare și aprobare necesare.</v>
      </c>
      <c r="F31" s="3"/>
      <c r="G31" s="3"/>
      <c r="H31" s="3"/>
      <c r="I31" s="3"/>
      <c r="J31" s="3"/>
    </row>
    <row r="32" ht="28" customHeight="1">
      <c r="A32" s="3" t="str">
        <v>Necompletat</v>
      </c>
      <c r="B32" s="3"/>
      <c r="C32" s="3" t="str">
        <v>Exclus</v>
      </c>
      <c r="D32" s="3"/>
      <c r="E32" s="3" t="str">
        <v>Control neevaluat. Progresul completării scade; rezultatul rămâne preliminar.</v>
      </c>
      <c r="F32" s="3"/>
      <c r="G32" s="3"/>
      <c r="H32" s="3"/>
      <c r="I32" s="3"/>
      <c r="J32" s="3"/>
    </row>
    <row r="33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ht="24" customHeight="1">
      <c r="A34" s="3" t="str">
        <v>Scor = punctele obținute / numărul controalelor evaluate aplicabile. Implementat = 1; parțial = 0,5; neimplementat = 0. Toate controalele au pondere egală. Scorul general agregă controalele, nu media celor 7 scoruri pe domenii.</v>
      </c>
      <c r="B34" s="3"/>
      <c r="C34" s="3"/>
      <c r="D34" s="3"/>
      <c r="E34" s="3"/>
      <c r="F34" s="3"/>
      <c r="G34" s="3"/>
      <c r="H34" s="3"/>
      <c r="I34" s="3"/>
      <c r="J34" s="3"/>
    </row>
    <row r="35" ht="24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ht="24" customHeight="1">
      <c r="A36" s="3" t="str">
        <v>N/A și statusurile necompletate sunt excluse din scor. Completare = statusuri valide, inclusiv N/A / 40. Fără controale evaluate aplicabile, scorul afișează „Neevaluat” sau „Fără controale aplicabile”. Statusurile invalide blochează scorul afectat.</v>
      </c>
      <c r="B36" s="3"/>
      <c r="C36" s="3"/>
      <c r="D36" s="3"/>
      <c r="E36" s="3"/>
      <c r="F36" s="3"/>
      <c r="G36" s="3"/>
      <c r="H36" s="3"/>
      <c r="I36" s="3"/>
      <c r="J36" s="3"/>
    </row>
    <row r="37" ht="24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4" customHeight="1">
      <c r="A38" s="3" t="str">
        <v>Un scor ridicat poate ascunde un control critic neimplementat sau dovezi insuficiente. Prioritatea influențează ordinea acțiunilor, nu ponderea scorului. Dovezile sunt declarate și necesită verificare. Nu există un prag de conformitate.</v>
      </c>
      <c r="B38" s="3"/>
      <c r="C38" s="3"/>
      <c r="D38" s="3"/>
      <c r="E38" s="3"/>
      <c r="F38" s="3"/>
      <c r="G38" s="3"/>
      <c r="H38" s="3"/>
      <c r="I38" s="3"/>
      <c r="J38" s="3"/>
    </row>
    <row r="39" ht="24" customHeight="1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ht="28" customHeight="1">
      <c r="A41" s="10" t="str">
        <v>Limitele instrumentului</v>
      </c>
      <c r="B41" s="10"/>
      <c r="C41" s="10"/>
      <c r="D41" s="10"/>
      <c r="E41" s="10"/>
      <c r="F41" s="10"/>
      <c r="G41" s="10"/>
      <c r="H41" s="10"/>
      <c r="I41" s="10"/>
      <c r="J41" s="10"/>
    </row>
    <row r="42" ht="25" customHeight="1">
      <c r="A42" s="3" t="str">
        <v>Instrumentul este orientativ. Nu stabilește singur aplicabilitatea sau conformitatea juridică NIS2 și nu înlocuiește un audit, un assessment ori consultanța juridică. Controalele sunt puncte practice de evaluare, nu o listă exhaustivă de obligații legale. Verificați legislația, cerințele DNSC și normele sectoriale în vigoare.</v>
      </c>
      <c r="B42" s="3"/>
      <c r="C42" s="3"/>
      <c r="D42" s="3"/>
      <c r="E42" s="3"/>
      <c r="F42" s="3"/>
      <c r="G42" s="3"/>
      <c r="H42" s="3"/>
      <c r="I42" s="3"/>
      <c r="J42" s="3"/>
    </row>
    <row r="43" ht="25" customHeight="1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ht="25" customHeight="1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ht="24" customHeight="1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ht="24" customHeight="1">
      <c r="A46" s="3" t="str">
        <v>Păstrați fișierul completat în spațiul intern aprobat. Introduceți referințe către dovezi, fără parole, secrete sau date personale inutile. Sortați întregul tabel; nu sortați o singură coloană. Păstrați ID-urile și formulele.</v>
      </c>
      <c r="B46" s="3"/>
      <c r="C46" s="3"/>
      <c r="D46" s="3"/>
      <c r="E46" s="3"/>
      <c r="F46" s="3"/>
      <c r="G46" s="3"/>
      <c r="H46" s="3"/>
      <c r="I46" s="3"/>
      <c r="J46" s="3"/>
    </row>
    <row r="47" ht="24" customHeight="1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ht="28" customHeight="1">
      <c r="A49" s="10" t="str">
        <v>De la autoevaluare la validare independentă</v>
      </c>
      <c r="B49" s="10"/>
      <c r="C49" s="10"/>
      <c r="D49" s="10"/>
      <c r="E49" s="10"/>
      <c r="F49" s="10"/>
      <c r="G49" s="10"/>
      <c r="H49" s="10"/>
      <c r="I49" s="10"/>
      <c r="J49" s="10"/>
    </row>
    <row r="50" ht="24" customHeight="1">
      <c r="A50" s="3" t="str">
        <v>Un NIS2 Readiness Assessment poate valida perimetrul, verifica pe eșantion controalele și dovezile și produce un plan de remediere prioritizat. Rizea Networks poate sprijini această etapă.</v>
      </c>
      <c r="B50" s="3"/>
      <c r="C50" s="3"/>
      <c r="D50" s="3"/>
      <c r="E50" s="3"/>
      <c r="F50" s="3"/>
      <c r="G50" s="3"/>
      <c r="H50" s="3"/>
      <c r="I50" s="3"/>
      <c r="J50" s="3"/>
    </row>
    <row r="51" ht="24" customHeight="1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ht="24" customHeight="1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ht="32" customHeight="1">
      <c r="A53" s="14" t="str">
        <v>Solicită NIS2 Readiness Assessment</v>
      </c>
      <c r="B53" s="14"/>
      <c r="C53" s="14"/>
      <c r="D53" s="14"/>
      <c r="E53" s="14"/>
      <c r="F53" s="14"/>
      <c r="G53" s="14"/>
      <c r="H53" s="14"/>
      <c r="I53" s="14"/>
      <c r="J53" s="14"/>
    </row>
    <row r="54" ht="32" customHeight="1">
      <c r="A54" s="15" t="str">
        <v>rizeanetworks.ro</v>
      </c>
      <c r="B54" s="15"/>
      <c r="C54" s="15"/>
      <c r="D54" s="15"/>
      <c r="E54" s="15"/>
      <c r="F54" s="15"/>
      <c r="G54" s="15"/>
      <c r="H54" s="15"/>
      <c r="I54" s="15"/>
      <c r="J54" s="15"/>
    </row>
    <row r="55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</row>
  </sheetData>
  <mergeCells>
    <mergeCell ref="A2:J2"/>
    <mergeCell ref="A4:J5"/>
    <mergeCell ref="A7:C7"/>
    <mergeCell ref="D7:J7"/>
    <mergeCell ref="A8:C8"/>
    <mergeCell ref="D8:J8"/>
    <mergeCell ref="A9:C9"/>
    <mergeCell ref="D9:J9"/>
    <mergeCell ref="A10:C10"/>
    <mergeCell ref="D10:F10"/>
    <mergeCell ref="G10:J10"/>
    <mergeCell ref="A12:J12"/>
    <mergeCell ref="A13:J14"/>
    <mergeCell ref="A15:J16"/>
    <mergeCell ref="A17:J18"/>
    <mergeCell ref="A19:J20"/>
    <mergeCell ref="A21:J22"/>
    <mergeCell ref="A23:J24"/>
    <mergeCell ref="A26:J26"/>
    <mergeCell ref="A27:B27"/>
    <mergeCell ref="C27:D27"/>
    <mergeCell ref="E27:J27"/>
    <mergeCell ref="A28:B28"/>
    <mergeCell ref="C28:D28"/>
    <mergeCell ref="E28:J28"/>
    <mergeCell ref="A29:B29"/>
    <mergeCell ref="C29:D29"/>
    <mergeCell ref="E29:J29"/>
    <mergeCell ref="A30:B30"/>
    <mergeCell ref="C30:D30"/>
    <mergeCell ref="E30:J30"/>
    <mergeCell ref="A31:B31"/>
    <mergeCell ref="C31:D31"/>
    <mergeCell ref="E31:J31"/>
    <mergeCell ref="A32:B32"/>
    <mergeCell ref="C32:D32"/>
    <mergeCell ref="E32:J32"/>
    <mergeCell ref="A34:J35"/>
    <mergeCell ref="A36:J37"/>
    <mergeCell ref="A38:J39"/>
    <mergeCell ref="A41:J41"/>
    <mergeCell ref="A42:J44"/>
    <mergeCell ref="A46:J47"/>
    <mergeCell ref="A49:J49"/>
    <mergeCell ref="A50:J51"/>
    <mergeCell ref="A53:J53"/>
    <mergeCell ref="A54:J54"/>
  </mergeCells>
  <dataValidations count="1">
    <dataValidation type="whole" operator="between" sqref="D10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</dataValidations>
  <hyperlinks>
    <hyperlink ref="A53" r:id="rIdNIS2Link1"/>
    <hyperlink ref="A54" r:id="rIdNIS2Link2"/>
  </hyperlinks>
  <pageMargins left="0.3" right="0.3" top="0.4" bottom="0.4" header="0.2" footer="0.2"/>
  <pageSetup orientation="landscape" paperSize="8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87E8B"/>
  </sheetPr>
  <sheetViews>
    <sheetView showGridLines="0" workbookViewId="0" zoomScale="85">
      <pane xSplit="2" ySplit="7" topLeftCell="C8" activePane="bottomRight" state="frozen"/>
    </sheetView>
  </sheetViews>
  <sheetFormatPr defaultRowHeight="15"/>
  <cols>
    <col min="1" max="1" width="12" hidden="0" customWidth="1"/>
    <col min="2" max="2" width="25" hidden="0" customWidth="1"/>
    <col min="3" max="3" width="52" hidden="0" customWidth="1"/>
    <col min="4" max="4" width="37" hidden="0" customWidth="1"/>
    <col min="5" max="5" width="25" hidden="0" customWidth="1"/>
    <col min="6" max="6" width="34" hidden="0" customWidth="1"/>
    <col min="7" max="7" width="23" hidden="0" customWidth="1"/>
    <col min="8" max="8" width="16" hidden="0" customWidth="1"/>
    <col min="9" max="9" width="38" hidden="0" customWidth="1"/>
    <col min="10" max="10" width="50" hidden="0" customWidth="1"/>
    <col min="11" max="11" width="38" hidden="0" customWidth="1"/>
    <col min="12" max="12" width="43" hidden="0" customWidth="1"/>
    <col min="13" max="13" width="12" hidden="1" customWidth="1"/>
    <col min="14" max="14" width="12" hidden="1" customWidth="1"/>
    <col min="15" max="15" width="12" hidden="1" customWidth="1"/>
    <col min="16" max="16" width="12" hidden="1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2" customHeight="1">
      <c r="A2" s="4" t="str">
        <v>Evaluare NIS2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"/>
      <c r="N2" s="2"/>
      <c r="O2" s="2"/>
      <c r="P2" s="2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2"/>
      <c r="N3" s="2"/>
      <c r="O3" s="2"/>
      <c r="P3" s="2"/>
    </row>
    <row r="4" ht="24" customHeight="1">
      <c r="A4" s="3" t="str">
        <v>Completați E:I și justificarea N/A în K. J și L oferă recomandări. Prioritățile sunt orientative și editabile. Pentru N/A, notați motivul și aprobarea.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2"/>
      <c r="N4" s="2"/>
      <c r="O4" s="2"/>
      <c r="P4" s="2"/>
    </row>
    <row r="5" ht="2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</row>
    <row r="6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ht="36" customHeight="1">
      <c r="A7" s="13" t="str">
        <v>ID</v>
      </c>
      <c r="B7" s="13" t="str">
        <v>Domeniu</v>
      </c>
      <c r="C7" s="13" t="str">
        <v>Control / întrebare</v>
      </c>
      <c r="D7" s="13" t="str">
        <v>De ce contează</v>
      </c>
      <c r="E7" s="13" t="str">
        <v>Status</v>
      </c>
      <c r="F7" s="13" t="str">
        <v>Dovadă disponibilă / referință</v>
      </c>
      <c r="G7" s="13" t="str">
        <v>Responsabil</v>
      </c>
      <c r="H7" s="13" t="str">
        <v>Prioritate</v>
      </c>
      <c r="I7" s="13" t="str">
        <v>Lipsă identificată (gap)</v>
      </c>
      <c r="J7" s="13" t="str">
        <v>Acțiune recomandată</v>
      </c>
      <c r="K7" s="13" t="str">
        <v>Justificare N/A / aprobare</v>
      </c>
      <c r="L7" s="13" t="str">
        <v>Dovadă așteptată</v>
      </c>
      <c r="M7" s="13" t="str">
        <v>Puncte</v>
      </c>
      <c r="N7" s="13" t="str">
        <v>Aplicabil evaluat</v>
      </c>
      <c r="O7" s="13" t="str">
        <v>Status valid</v>
      </c>
      <c r="P7" s="13" t="str">
        <v>Ordine acțiune</v>
      </c>
    </row>
    <row r="8" ht="96" customHeight="1">
      <c r="A8" s="16" t="str">
        <v>GOV-01</v>
      </c>
      <c r="B8" s="16" t="str">
        <v>Guvernanță &amp; responsabilitate</v>
      </c>
      <c r="C8" s="16" t="str">
        <v>Este documentată analiza aplicabilității NIS2 pentru entitatea juridică, sectorul și serviciile evaluate?</v>
      </c>
      <c r="D8" s="16" t="str">
        <v>Delimitează evaluarea și previne presupunerile despre obligațiile organizației.</v>
      </c>
      <c r="E8" s="17"/>
      <c r="F8" s="17"/>
      <c r="G8" s="17"/>
      <c r="H8" s="17" t="str">
        <v>Ridicată</v>
      </c>
      <c r="I8" s="17"/>
      <c r="J8" s="16" t="str">
        <v>Documentați încadrarea, excepțiile, serviciile și obligațiile relevante cu sprijin juridic.</v>
      </c>
      <c r="K8" s="17"/>
      <c r="L8" s="16" t="str">
        <v>Notă de aplicabilitate, sector, dimensiune, servicii și aprobarea analizei.</v>
      </c>
      <c r="M8" s="2" t="str">
        <f>IF(E8="Implementat",1,IF(E8="Parțial implementat",0.5,IF(E8="Neimplementat",0,"")))</f>
      </c>
      <c r="N8" s="2" t="n">
        <f>IF(OR(E8="Implementat",E8="Parțial implementat",E8="Neimplementat"),1,0)</f>
        <v>0</v>
      </c>
      <c r="O8" s="2" t="n">
        <f>IF(OR(E8="Implementat",E8="Parțial implementat",E8="Neimplementat",E8="N/A"),1,0)</f>
        <v>0</v>
      </c>
      <c r="P8" s="2" t="n">
        <f>IF(OR(E8="Parțial implementat",E8="Neimplementat"),IF(H8="Ridicată",100,IF(H8="Medie",200,IF(H8="Scăzută",300,400)))+IF(E8="Parțial implementat",50,0)+ROW()/1000,10000+ROW())</f>
        <v>10008</v>
      </c>
    </row>
    <row r="9" ht="96" customHeight="1">
      <c r="A9" s="16" t="str">
        <v>GOV-02</v>
      </c>
      <c r="B9" s="16" t="str">
        <v>Guvernanță &amp; responsabilitate</v>
      </c>
      <c r="C9" s="16" t="str">
        <v>Conducerea aprobă măsurile de securitate și revizuiește periodic riscurile, incidentele și excepțiile?</v>
      </c>
      <c r="D9" s="16" t="str">
        <v>Deciziile și acceptarea riscului trebuie asumate la nivelul potrivit.</v>
      </c>
      <c r="E9" s="17"/>
      <c r="F9" s="17"/>
      <c r="G9" s="17"/>
      <c r="H9" s="17" t="str">
        <v>Ridicată</v>
      </c>
      <c r="I9" s="17"/>
      <c r="J9" s="16" t="str">
        <v>Stabiliți agenda periodică, indicatorii, aprobările și escaladarea către conducere.</v>
      </c>
      <c r="K9" s="17"/>
      <c r="L9" s="16" t="str">
        <v>Minute de ședință, decizii, indicatori și registru de excepții.</v>
      </c>
      <c r="M9" s="2" t="str">
        <f>IF(E9="Implementat",1,IF(E9="Parțial implementat",0.5,IF(E9="Neimplementat",0,"")))</f>
      </c>
      <c r="N9" s="2" t="n">
        <f>IF(OR(E9="Implementat",E9="Parțial implementat",E9="Neimplementat"),1,0)</f>
        <v>0</v>
      </c>
      <c r="O9" s="2" t="n">
        <f>IF(OR(E9="Implementat",E9="Parțial implementat",E9="Neimplementat",E9="N/A"),1,0)</f>
        <v>0</v>
      </c>
      <c r="P9" s="2" t="n">
        <f>IF(OR(E9="Parțial implementat",E9="Neimplementat"),IF(H9="Ridicată",100,IF(H9="Medie",200,IF(H9="Scăzută",300,400)))+IF(E9="Parțial implementat",50,0)+ROW()/1000,10000+ROW())</f>
        <v>10009</v>
      </c>
    </row>
    <row r="10" ht="96" customHeight="1">
      <c r="A10" s="16" t="str">
        <v>GOV-03</v>
      </c>
      <c r="B10" s="16" t="str">
        <v>Guvernanță &amp; responsabilitate</v>
      </c>
      <c r="C10" s="16" t="str">
        <v>Există un responsabil desemnat pentru securitate, cu mandat, resurse și înlocuitor?</v>
      </c>
      <c r="D10" s="16" t="str">
        <v>Responsabilitățile neclare întârzie implementarea și răspunsul.</v>
      </c>
      <c r="E10" s="17"/>
      <c r="F10" s="17"/>
      <c r="G10" s="17"/>
      <c r="H10" s="17" t="str">
        <v>Ridicată</v>
      </c>
      <c r="I10" s="17"/>
      <c r="J10" s="16" t="str">
        <v>Desemnați responsabilul și înlocuitorul, documentați mandatul și verificați cerințele naționale aplicabile.</v>
      </c>
      <c r="K10" s="17"/>
      <c r="L10" s="16" t="str">
        <v>Decizie de desemnare, fișă de rol, matrice de responsabilități și buget.</v>
      </c>
      <c r="M10" s="2" t="str">
        <f>IF(E10="Implementat",1,IF(E10="Parțial implementat",0.5,IF(E10="Neimplementat",0,"")))</f>
      </c>
      <c r="N10" s="2" t="n">
        <f>IF(OR(E10="Implementat",E10="Parțial implementat",E10="Neimplementat"),1,0)</f>
        <v>0</v>
      </c>
      <c r="O10" s="2" t="n">
        <f>IF(OR(E10="Implementat",E10="Parțial implementat",E10="Neimplementat",E10="N/A"),1,0)</f>
        <v>0</v>
      </c>
      <c r="P10" s="2" t="n">
        <f>IF(OR(E10="Parțial implementat",E10="Neimplementat"),IF(H10="Ridicată",100,IF(H10="Medie",200,IF(H10="Scăzută",300,400)))+IF(E10="Parțial implementat",50,0)+ROW()/1000,10000+ROW())</f>
        <v>10010</v>
      </c>
    </row>
    <row r="11" ht="96" customHeight="1">
      <c r="A11" s="16" t="str">
        <v>GOV-04</v>
      </c>
      <c r="B11" s="16" t="str">
        <v>Guvernanță &amp; responsabilitate</v>
      </c>
      <c r="C11" s="16" t="str">
        <v>Politicile de securitate au aprobări, versiuni, termene de revizuire și excepții controlate?</v>
      </c>
      <c r="D11" s="16" t="str">
        <v>Regulile trebuie să fie actuale și aplicabile în practică.</v>
      </c>
      <c r="E11" s="17"/>
      <c r="F11" s="17"/>
      <c r="G11" s="17"/>
      <c r="H11" s="17" t="str">
        <v>Medie</v>
      </c>
      <c r="I11" s="17"/>
      <c r="J11" s="16" t="str">
        <v>Consolidați politicile, comunicați-le și introduceți revizuirea și gestionarea excepțiilor.</v>
      </c>
      <c r="K11" s="17"/>
      <c r="L11" s="16" t="str">
        <v>Politici aprobate, istoric de versiuni, comunicări și excepții.</v>
      </c>
      <c r="M11" s="2" t="str">
        <f>IF(E11="Implementat",1,IF(E11="Parțial implementat",0.5,IF(E11="Neimplementat",0,"")))</f>
      </c>
      <c r="N11" s="2" t="n">
        <f>IF(OR(E11="Implementat",E11="Parțial implementat",E11="Neimplementat"),1,0)</f>
        <v>0</v>
      </c>
      <c r="O11" s="2" t="n">
        <f>IF(OR(E11="Implementat",E11="Parțial implementat",E11="Neimplementat",E11="N/A"),1,0)</f>
        <v>0</v>
      </c>
      <c r="P11" s="2" t="n">
        <f>IF(OR(E11="Parțial implementat",E11="Neimplementat"),IF(H11="Ridicată",100,IF(H11="Medie",200,IF(H11="Scăzută",300,400)))+IF(E11="Parțial implementat",50,0)+ROW()/1000,10000+ROW())</f>
        <v>10011</v>
      </c>
    </row>
    <row r="12" ht="96" customHeight="1">
      <c r="A12" s="16" t="str">
        <v>GOV-05</v>
      </c>
      <c r="B12" s="16" t="str">
        <v>Guvernanță &amp; responsabilitate</v>
      </c>
      <c r="C12" s="16" t="str">
        <v>Conducerea și personalul primesc instruire de securitate adecvată rolului și verificarea înțelegerii?</v>
      </c>
      <c r="D12" s="16" t="str">
        <v>Comportamentele și deciziile influențează eficacitatea măsurilor tehnice.</v>
      </c>
      <c r="E12" s="17"/>
      <c r="F12" s="17"/>
      <c r="G12" s="17"/>
      <c r="H12" s="17" t="str">
        <v>Medie</v>
      </c>
      <c r="I12" s="17"/>
      <c r="J12" s="16" t="str">
        <v>Introduceți instruire la angajare și periodic, inclusiv pentru conducere și roluri sensibile.</v>
      </c>
      <c r="K12" s="17"/>
      <c r="L12" s="16" t="str">
        <v>Plan de instruire, participare, teste și rezultate agregate.</v>
      </c>
      <c r="M12" s="2" t="str">
        <f>IF(E12="Implementat",1,IF(E12="Parțial implementat",0.5,IF(E12="Neimplementat",0,"")))</f>
      </c>
      <c r="N12" s="2" t="n">
        <f>IF(OR(E12="Implementat",E12="Parțial implementat",E12="Neimplementat"),1,0)</f>
        <v>0</v>
      </c>
      <c r="O12" s="2" t="n">
        <f>IF(OR(E12="Implementat",E12="Parțial implementat",E12="Neimplementat",E12="N/A"),1,0)</f>
        <v>0</v>
      </c>
      <c r="P12" s="2" t="n">
        <f>IF(OR(E12="Parțial implementat",E12="Neimplementat"),IF(H12="Ridicată",100,IF(H12="Medie",200,IF(H12="Scăzută",300,400)))+IF(E12="Parțial implementat",50,0)+ROW()/1000,10000+ROW())</f>
        <v>10012</v>
      </c>
    </row>
    <row r="13" ht="96" customHeight="1">
      <c r="A13" s="16" t="str">
        <v>GOV-06</v>
      </c>
      <c r="B13" s="16" t="str">
        <v>Guvernanță &amp; responsabilitate</v>
      </c>
      <c r="C13" s="16" t="str">
        <v>Se verifică periodic eficacitatea controalelor și se urmăresc constatările până la remediere?</v>
      </c>
      <c r="D13" s="16" t="str">
        <v>Existența unei politici nu demonstrează funcționarea controlului.</v>
      </c>
      <c r="E13" s="17"/>
      <c r="F13" s="17"/>
      <c r="G13" s="17"/>
      <c r="H13" s="17" t="str">
        <v>Ridicată</v>
      </c>
      <c r="I13" s="17"/>
      <c r="J13" s="16" t="str">
        <v>Planificați teste pe eșantion, revizuiri independente și urmărirea constatărilor.</v>
      </c>
      <c r="K13" s="17"/>
      <c r="L13" s="16" t="str">
        <v>Rapoarte de testare, eșantioane, constatări și retestări.</v>
      </c>
      <c r="M13" s="2" t="str">
        <f>IF(E13="Implementat",1,IF(E13="Parțial implementat",0.5,IF(E13="Neimplementat",0,"")))</f>
      </c>
      <c r="N13" s="2" t="n">
        <f>IF(OR(E13="Implementat",E13="Parțial implementat",E13="Neimplementat"),1,0)</f>
        <v>0</v>
      </c>
      <c r="O13" s="2" t="n">
        <f>IF(OR(E13="Implementat",E13="Parțial implementat",E13="Neimplementat",E13="N/A"),1,0)</f>
        <v>0</v>
      </c>
      <c r="P13" s="2" t="n">
        <f>IF(OR(E13="Parțial implementat",E13="Neimplementat"),IF(H13="Ridicată",100,IF(H13="Medie",200,IF(H13="Scăzută",300,400)))+IF(E13="Parțial implementat",50,0)+ROW()/1000,10000+ROW())</f>
        <v>10013</v>
      </c>
    </row>
    <row r="14" ht="96" customHeight="1">
      <c r="A14" s="16" t="str">
        <v>RSK-01</v>
      </c>
      <c r="B14" s="16" t="str">
        <v>Risc &amp; active</v>
      </c>
      <c r="C14" s="16" t="str">
        <v>Există un inventar actual al activelor IT, cloud și OT relevante, cu responsabil și criticitate?</v>
      </c>
      <c r="D14" s="16" t="str">
        <v>Activele necunoscute nu pot fi protejate sau recuperate coerent.</v>
      </c>
      <c r="E14" s="17"/>
      <c r="F14" s="17"/>
      <c r="G14" s="17"/>
      <c r="H14" s="17" t="str">
        <v>Ridicată</v>
      </c>
      <c r="I14" s="17"/>
      <c r="J14" s="16" t="str">
        <v>Inventariați activele și reconciliați-le cu sursele de descoperire și serviciile furnizate.</v>
      </c>
      <c r="K14" s="17"/>
      <c r="L14" s="16" t="str">
        <v>Inventar, raport de descoperire, responsabili și clasificări.</v>
      </c>
      <c r="M14" s="2" t="str">
        <f>IF(E14="Implementat",1,IF(E14="Parțial implementat",0.5,IF(E14="Neimplementat",0,"")))</f>
      </c>
      <c r="N14" s="2" t="n">
        <f>IF(OR(E14="Implementat",E14="Parțial implementat",E14="Neimplementat"),1,0)</f>
        <v>0</v>
      </c>
      <c r="O14" s="2" t="n">
        <f>IF(OR(E14="Implementat",E14="Parțial implementat",E14="Neimplementat",E14="N/A"),1,0)</f>
        <v>0</v>
      </c>
      <c r="P14" s="2" t="n">
        <f>IF(OR(E14="Parțial implementat",E14="Neimplementat"),IF(H14="Ridicată",100,IF(H14="Medie",200,IF(H14="Scăzută",300,400)))+IF(E14="Parțial implementat",50,0)+ROW()/1000,10000+ROW())</f>
        <v>10014</v>
      </c>
    </row>
    <row r="15" ht="96" customHeight="1">
      <c r="A15" s="16" t="str">
        <v>RSK-02</v>
      </c>
      <c r="B15" s="16" t="str">
        <v>Risc &amp; active</v>
      </c>
      <c r="C15" s="16" t="str">
        <v>Datele și fluxurile de date sunt clasificate, cu reguli de acces, retenție și eliminare?</v>
      </c>
      <c r="D15" s="16" t="str">
        <v>Protecția trebuie să țină cont de sensibilitate și utilizare.</v>
      </c>
      <c r="E15" s="17"/>
      <c r="F15" s="17"/>
      <c r="G15" s="17"/>
      <c r="H15" s="17" t="str">
        <v>Medie</v>
      </c>
      <c r="I15" s="17"/>
      <c r="J15" s="16" t="str">
        <v>Mapați datele sensibile și aprobați clasificarea, retenția și eliminarea sigură.</v>
      </c>
      <c r="K15" s="17"/>
      <c r="L15" s="16" t="str">
        <v>Catalog de date, fluxuri, reguli de retenție și probe de eliminare.</v>
      </c>
      <c r="M15" s="2" t="str">
        <f>IF(E15="Implementat",1,IF(E15="Parțial implementat",0.5,IF(E15="Neimplementat",0,"")))</f>
      </c>
      <c r="N15" s="2" t="n">
        <f>IF(OR(E15="Implementat",E15="Parțial implementat",E15="Neimplementat"),1,0)</f>
        <v>0</v>
      </c>
      <c r="O15" s="2" t="n">
        <f>IF(OR(E15="Implementat",E15="Parțial implementat",E15="Neimplementat",E15="N/A"),1,0)</f>
        <v>0</v>
      </c>
      <c r="P15" s="2" t="n">
        <f>IF(OR(E15="Parțial implementat",E15="Neimplementat"),IF(H15="Ridicată",100,IF(H15="Medie",200,IF(H15="Scăzută",300,400)))+IF(E15="Parțial implementat",50,0)+ROW()/1000,10000+ROW())</f>
        <v>10015</v>
      </c>
    </row>
    <row r="16" ht="96" customHeight="1">
      <c r="A16" s="16" t="str">
        <v>RSK-03</v>
      </c>
      <c r="B16" s="16" t="str">
        <v>Risc &amp; active</v>
      </c>
      <c r="C16" s="16" t="str">
        <v>Evaluarea de risc acoperă scenarii, impactul asupra serviciilor și măsurile existente?</v>
      </c>
      <c r="D16" s="16" t="str">
        <v>Prioritățile trebuie legate de consecințe reale pentru organizație.</v>
      </c>
      <c r="E16" s="17"/>
      <c r="F16" s="17"/>
      <c r="G16" s="17"/>
      <c r="H16" s="17" t="str">
        <v>Ridicată</v>
      </c>
      <c r="I16" s="17"/>
      <c r="J16" s="16" t="str">
        <v>Evaluați scenarii precum ransomware, indisponibilitate cloud și compromiterea furnizorilor.</v>
      </c>
      <c r="K16" s="17"/>
      <c r="L16" s="16" t="str">
        <v>Metodologie, registru de riscuri și scenarii evaluate.</v>
      </c>
      <c r="M16" s="2" t="str">
        <f>IF(E16="Implementat",1,IF(E16="Parțial implementat",0.5,IF(E16="Neimplementat",0,"")))</f>
      </c>
      <c r="N16" s="2" t="n">
        <f>IF(OR(E16="Implementat",E16="Parțial implementat",E16="Neimplementat"),1,0)</f>
        <v>0</v>
      </c>
      <c r="O16" s="2" t="n">
        <f>IF(OR(E16="Implementat",E16="Parțial implementat",E16="Neimplementat",E16="N/A"),1,0)</f>
        <v>0</v>
      </c>
      <c r="P16" s="2" t="n">
        <f>IF(OR(E16="Parțial implementat",E16="Neimplementat"),IF(H16="Ridicată",100,IF(H16="Medie",200,IF(H16="Scăzută",300,400)))+IF(E16="Parțial implementat",50,0)+ROW()/1000,10000+ROW())</f>
        <v>10016</v>
      </c>
    </row>
    <row r="17" ht="96" customHeight="1">
      <c r="A17" s="16" t="str">
        <v>RSK-04</v>
      </c>
      <c r="B17" s="16" t="str">
        <v>Risc &amp; active</v>
      </c>
      <c r="C17" s="16" t="str">
        <v>Riscurile au planuri de tratare, responsabili, termene și acceptarea formală a riscului rezidual?</v>
      </c>
      <c r="D17" s="16" t="str">
        <v>Un registru de risc fără decizii nu reduce expunerea.</v>
      </c>
      <c r="E17" s="17"/>
      <c r="F17" s="17"/>
      <c r="G17" s="17"/>
      <c r="H17" s="17" t="str">
        <v>Ridicată</v>
      </c>
      <c r="I17" s="17"/>
      <c r="J17" s="16" t="str">
        <v>Asociați fiecare risc relevant cu măsuri, termene și aprobarea riscului rezidual.</v>
      </c>
      <c r="K17" s="17"/>
      <c r="L17" s="16" t="str">
        <v>Plan de tratare, acceptări și revizuiri ale riscului rezidual.</v>
      </c>
      <c r="M17" s="2" t="str">
        <f>IF(E17="Implementat",1,IF(E17="Parțial implementat",0.5,IF(E17="Neimplementat",0,"")))</f>
      </c>
      <c r="N17" s="2" t="n">
        <f>IF(OR(E17="Implementat",E17="Parțial implementat",E17="Neimplementat"),1,0)</f>
        <v>0</v>
      </c>
      <c r="O17" s="2" t="n">
        <f>IF(OR(E17="Implementat",E17="Parțial implementat",E17="Neimplementat",E17="N/A"),1,0)</f>
        <v>0</v>
      </c>
      <c r="P17" s="2" t="n">
        <f>IF(OR(E17="Parțial implementat",E17="Neimplementat"),IF(H17="Ridicată",100,IF(H17="Medie",200,IF(H17="Scăzută",300,400)))+IF(E17="Parțial implementat",50,0)+ROW()/1000,10000+ROW())</f>
        <v>10017</v>
      </c>
    </row>
    <row r="18" ht="96" customHeight="1">
      <c r="A18" s="16" t="str">
        <v>RSK-05</v>
      </c>
      <c r="B18" s="16" t="str">
        <v>Risc &amp; active</v>
      </c>
      <c r="C18" s="16" t="str">
        <v>Sunt mapate dependențele dintre serviciile critice, aplicații, infrastructură și furnizori?</v>
      </c>
      <c r="D18" s="16" t="str">
        <v>Defecțiunile comune pot afecta mai multe servicii simultan.</v>
      </c>
      <c r="E18" s="17"/>
      <c r="F18" s="17"/>
      <c r="G18" s="17"/>
      <c r="H18" s="17" t="str">
        <v>Medie</v>
      </c>
      <c r="I18" s="17"/>
      <c r="J18" s="16" t="str">
        <v>Documentați dependențele și punctele unice de eșec, inclusiv identitatea și comunicațiile.</v>
      </c>
      <c r="K18" s="17"/>
      <c r="L18" s="16" t="str">
        <v>Hartă de dependențe, arhitectură și puncte unice de eșec.</v>
      </c>
      <c r="M18" s="2" t="str">
        <f>IF(E18="Implementat",1,IF(E18="Parțial implementat",0.5,IF(E18="Neimplementat",0,"")))</f>
      </c>
      <c r="N18" s="2" t="n">
        <f>IF(OR(E18="Implementat",E18="Parțial implementat",E18="Neimplementat"),1,0)</f>
        <v>0</v>
      </c>
      <c r="O18" s="2" t="n">
        <f>IF(OR(E18="Implementat",E18="Parțial implementat",E18="Neimplementat",E18="N/A"),1,0)</f>
        <v>0</v>
      </c>
      <c r="P18" s="2" t="n">
        <f>IF(OR(E18="Parțial implementat",E18="Neimplementat"),IF(H18="Ridicată",100,IF(H18="Medie",200,IF(H18="Scăzută",300,400)))+IF(E18="Parțial implementat",50,0)+ROW()/1000,10000+ROW())</f>
        <v>10018</v>
      </c>
    </row>
    <row r="19" ht="96" customHeight="1">
      <c r="A19" s="16" t="str">
        <v>RSK-06</v>
      </c>
      <c r="B19" s="16" t="str">
        <v>Risc &amp; active</v>
      </c>
      <c r="C19" s="16" t="str">
        <v>Accesul fizic și riscurile de mediu pentru echipamentele critice sunt controlate și testate?</v>
      </c>
      <c r="D19" s="16" t="str">
        <v>Securitatea serviciilor include spațiile, energia și condițiile de operare.</v>
      </c>
      <c r="E19" s="17"/>
      <c r="F19" s="17"/>
      <c r="G19" s="17"/>
      <c r="H19" s="17" t="str">
        <v>Medie</v>
      </c>
      <c r="I19" s="17"/>
      <c r="J19" s="16" t="str">
        <v>Verificați accesul, vizitatorii, energia de rezervă și protecția mediului pentru locațiile critice.</v>
      </c>
      <c r="K19" s="17"/>
      <c r="L19" s="16" t="str">
        <v>Liste de acces, jurnale vizitatori, teste UPS și verificări de mediu.</v>
      </c>
      <c r="M19" s="2" t="str">
        <f>IF(E19="Implementat",1,IF(E19="Parțial implementat",0.5,IF(E19="Neimplementat",0,"")))</f>
      </c>
      <c r="N19" s="2" t="n">
        <f>IF(OR(E19="Implementat",E19="Parțial implementat",E19="Neimplementat"),1,0)</f>
        <v>0</v>
      </c>
      <c r="O19" s="2" t="n">
        <f>IF(OR(E19="Implementat",E19="Parțial implementat",E19="Neimplementat",E19="N/A"),1,0)</f>
        <v>0</v>
      </c>
      <c r="P19" s="2" t="n">
        <f>IF(OR(E19="Parțial implementat",E19="Neimplementat"),IF(H19="Ridicată",100,IF(H19="Medie",200,IF(H19="Scăzută",300,400)))+IF(E19="Parțial implementat",50,0)+ROW()/1000,10000+ROW())</f>
        <v>10019</v>
      </c>
    </row>
    <row r="20" ht="96" customHeight="1">
      <c r="A20" s="16" t="str">
        <v>IAM-01</v>
      </c>
      <c r="B20" s="16" t="str">
        <v>Identitate &amp; acces</v>
      </c>
      <c r="C20" s="16" t="str">
        <v>Angajarea, schimbarea rolului și plecarea declanșează acordarea și retragerea accesului la timp?</v>
      </c>
      <c r="D20" s="16" t="str">
        <v>Conturile rămase active permit acces nejustificat.</v>
      </c>
      <c r="E20" s="17"/>
      <c r="F20" s="17"/>
      <c r="G20" s="17"/>
      <c r="H20" s="17" t="str">
        <v>Ridicată</v>
      </c>
      <c r="I20" s="17"/>
      <c r="J20" s="16" t="str">
        <v>Conectați procesele HR și IT și testați retragerea accesului pe un eșantion.</v>
      </c>
      <c r="K20" s="17"/>
      <c r="L20" s="16" t="str">
        <v>Procedură, tichete și eșantion de plecări cu timpi de dezactivare.</v>
      </c>
      <c r="M20" s="2" t="str">
        <f>IF(E20="Implementat",1,IF(E20="Parțial implementat",0.5,IF(E20="Neimplementat",0,"")))</f>
      </c>
      <c r="N20" s="2" t="n">
        <f>IF(OR(E20="Implementat",E20="Parțial implementat",E20="Neimplementat"),1,0)</f>
        <v>0</v>
      </c>
      <c r="O20" s="2" t="n">
        <f>IF(OR(E20="Implementat",E20="Parțial implementat",E20="Neimplementat",E20="N/A"),1,0)</f>
        <v>0</v>
      </c>
      <c r="P20" s="2" t="n">
        <f>IF(OR(E20="Parțial implementat",E20="Neimplementat"),IF(H20="Ridicată",100,IF(H20="Medie",200,IF(H20="Scăzută",300,400)))+IF(E20="Parțial implementat",50,0)+ROW()/1000,10000+ROW())</f>
        <v>10020</v>
      </c>
    </row>
    <row r="21" ht="96" customHeight="1">
      <c r="A21" s="16" t="str">
        <v>IAM-02</v>
      </c>
      <c r="B21" s="16" t="str">
        <v>Identitate &amp; acces</v>
      </c>
      <c r="C21" s="16" t="str">
        <v>MFA este aplicată accesului privilegiat, la distanță și serviciilor expuse, cu excepții controlate?</v>
      </c>
      <c r="D21" s="16" t="str">
        <v>Reduce riscul de compromitere prin parole furate.</v>
      </c>
      <c r="E21" s="17"/>
      <c r="F21" s="17"/>
      <c r="G21" s="17"/>
      <c r="H21" s="17" t="str">
        <v>Ridicată</v>
      </c>
      <c r="I21" s="17"/>
      <c r="J21" s="16" t="str">
        <v>Extindeți MFA, preferabil rezistentă la phishing pentru administratori, și eliminați autentificarea nesigură.</v>
      </c>
      <c r="K21" s="17"/>
      <c r="L21" s="16" t="str">
        <v>Politici MFA, acoperire, teste de autentificare și excepții.</v>
      </c>
      <c r="M21" s="2" t="str">
        <f>IF(E21="Implementat",1,IF(E21="Parțial implementat",0.5,IF(E21="Neimplementat",0,"")))</f>
      </c>
      <c r="N21" s="2" t="n">
        <f>IF(OR(E21="Implementat",E21="Parțial implementat",E21="Neimplementat"),1,0)</f>
        <v>0</v>
      </c>
      <c r="O21" s="2" t="n">
        <f>IF(OR(E21="Implementat",E21="Parțial implementat",E21="Neimplementat",E21="N/A"),1,0)</f>
        <v>0</v>
      </c>
      <c r="P21" s="2" t="n">
        <f>IF(OR(E21="Parțial implementat",E21="Neimplementat"),IF(H21="Ridicată",100,IF(H21="Medie",200,IF(H21="Scăzută",300,400)))+IF(E21="Parțial implementat",50,0)+ROW()/1000,10000+ROW())</f>
        <v>10021</v>
      </c>
    </row>
    <row r="22" ht="96" customHeight="1">
      <c r="A22" s="16" t="str">
        <v>IAM-03</v>
      </c>
      <c r="B22" s="16" t="str">
        <v>Identitate &amp; acces</v>
      </c>
      <c r="C22" s="16" t="str">
        <v>Accesul privilegiat folosește conturi separate, privilegii minime și activare temporară unde este posibil?</v>
      </c>
      <c r="D22" s="16" t="str">
        <v>Compromiterea administratorilor poate afecta întregul mediu.</v>
      </c>
      <c r="E22" s="17"/>
      <c r="F22" s="17"/>
      <c r="G22" s="17"/>
      <c r="H22" s="17" t="str">
        <v>Ridicată</v>
      </c>
      <c r="I22" s="17"/>
      <c r="J22" s="16" t="str">
        <v>Separați conturile administrative, reduceți rolurile permanente și configurați PIM/JIT unde este adecvat.</v>
      </c>
      <c r="K22" s="17"/>
      <c r="L22" s="16" t="str">
        <v>Inventar administratori, roluri, aprobări și jurnale PIM/JIT.</v>
      </c>
      <c r="M22" s="2" t="str">
        <f>IF(E22="Implementat",1,IF(E22="Parțial implementat",0.5,IF(E22="Neimplementat",0,"")))</f>
      </c>
      <c r="N22" s="2" t="n">
        <f>IF(OR(E22="Implementat",E22="Parțial implementat",E22="Neimplementat"),1,0)</f>
        <v>0</v>
      </c>
      <c r="O22" s="2" t="n">
        <f>IF(OR(E22="Implementat",E22="Parțial implementat",E22="Neimplementat",E22="N/A"),1,0)</f>
        <v>0</v>
      </c>
      <c r="P22" s="2" t="n">
        <f>IF(OR(E22="Parțial implementat",E22="Neimplementat"),IF(H22="Ridicată",100,IF(H22="Medie",200,IF(H22="Scăzută",300,400)))+IF(E22="Parțial implementat",50,0)+ROW()/1000,10000+ROW())</f>
        <v>10022</v>
      </c>
    </row>
    <row r="23" ht="96" customHeight="1">
      <c r="A23" s="16" t="str">
        <v>IAM-04</v>
      </c>
      <c r="B23" s="16" t="str">
        <v>Identitate &amp; acces</v>
      </c>
      <c r="C23" s="16" t="str">
        <v>Drepturile utilizatorilor și terților sunt recertificate periodic de responsabilii serviciilor?</v>
      </c>
      <c r="D23" s="16" t="str">
        <v>Accesul tinde să crească fără justificare în timp.</v>
      </c>
      <c r="E23" s="17"/>
      <c r="F23" s="17"/>
      <c r="G23" s="17"/>
      <c r="H23" s="17" t="str">
        <v>Medie</v>
      </c>
      <c r="I23" s="17"/>
      <c r="J23" s="16" t="str">
        <v>Organizați revizuiri pentru grupuri, aplicații și acces extern și închideți abaterile.</v>
      </c>
      <c r="K23" s="17"/>
      <c r="L23" s="16" t="str">
        <v>Liste de acces, aprobări de recertificare și tichete de retragere.</v>
      </c>
      <c r="M23" s="2" t="str">
        <f>IF(E23="Implementat",1,IF(E23="Parțial implementat",0.5,IF(E23="Neimplementat",0,"")))</f>
      </c>
      <c r="N23" s="2" t="n">
        <f>IF(OR(E23="Implementat",E23="Parțial implementat",E23="Neimplementat"),1,0)</f>
        <v>0</v>
      </c>
      <c r="O23" s="2" t="n">
        <f>IF(OR(E23="Implementat",E23="Parțial implementat",E23="Neimplementat",E23="N/A"),1,0)</f>
        <v>0</v>
      </c>
      <c r="P23" s="2" t="n">
        <f>IF(OR(E23="Parțial implementat",E23="Neimplementat"),IF(H23="Ridicată",100,IF(H23="Medie",200,IF(H23="Scăzută",300,400)))+IF(E23="Parțial implementat",50,0)+ROW()/1000,10000+ROW())</f>
        <v>10023</v>
      </c>
    </row>
    <row r="24" ht="96" customHeight="1">
      <c r="A24" s="16" t="str">
        <v>IAM-05</v>
      </c>
      <c r="B24" s="16" t="str">
        <v>Identitate &amp; acces</v>
      </c>
      <c r="C24" s="16" t="str">
        <v>Conturile de serviciu și secretele au responsabil, stocare sigură, rotație și monitorizare?</v>
      </c>
      <c r="D24" s="16" t="str">
        <v>Secretele necontrolate creează căi persistente de acces.</v>
      </c>
      <c r="E24" s="17"/>
      <c r="F24" s="17"/>
      <c r="G24" s="17"/>
      <c r="H24" s="17" t="str">
        <v>Ridicată</v>
      </c>
      <c r="I24" s="17"/>
      <c r="J24" s="16" t="str">
        <v>Inventariați conturile tehnice, utilizați un seif de secrete și restricționați permisiunile.</v>
      </c>
      <c r="K24" s="17"/>
      <c r="L24" s="16" t="str">
        <v>Inventar conturi tehnice, reguli de rotație și probe din seiful de secrete.</v>
      </c>
      <c r="M24" s="2" t="str">
        <f>IF(E24="Implementat",1,IF(E24="Parțial implementat",0.5,IF(E24="Neimplementat",0,"")))</f>
      </c>
      <c r="N24" s="2" t="n">
        <f>IF(OR(E24="Implementat",E24="Parțial implementat",E24="Neimplementat"),1,0)</f>
        <v>0</v>
      </c>
      <c r="O24" s="2" t="n">
        <f>IF(OR(E24="Implementat",E24="Parțial implementat",E24="Neimplementat",E24="N/A"),1,0)</f>
        <v>0</v>
      </c>
      <c r="P24" s="2" t="n">
        <f>IF(OR(E24="Parțial implementat",E24="Neimplementat"),IF(H24="Ridicată",100,IF(H24="Medie",200,IF(H24="Scăzută",300,400)))+IF(E24="Parțial implementat",50,0)+ROW()/1000,10000+ROW())</f>
        <v>10024</v>
      </c>
    </row>
    <row r="25" ht="96" customHeight="1">
      <c r="A25" s="16" t="str">
        <v>IAM-06</v>
      </c>
      <c r="B25" s="16" t="str">
        <v>Identitate &amp; acces</v>
      </c>
      <c r="C25" s="16" t="str">
        <v>Accesul de urgență este limitat, monitorizat și testat fără a depinde de identitatea principală?</v>
      </c>
      <c r="D25" s="16" t="str">
        <v>Blocarea identității nu trebuie să împiedice recuperarea controlului.</v>
      </c>
      <c r="E25" s="17"/>
      <c r="F25" s="17"/>
      <c r="G25" s="17"/>
      <c r="H25" s="17" t="str">
        <v>Ridicată</v>
      </c>
      <c r="I25" s="17"/>
      <c r="J25" s="16" t="str">
        <v>Definiți conturi de urgență, custodie sigură, alerte și teste documentate.</v>
      </c>
      <c r="K25" s="17"/>
      <c r="L25" s="16" t="str">
        <v>Procedură, teste, alerte și evidența utilizării conturilor de urgență.</v>
      </c>
      <c r="M25" s="2" t="str">
        <f>IF(E25="Implementat",1,IF(E25="Parțial implementat",0.5,IF(E25="Neimplementat",0,"")))</f>
      </c>
      <c r="N25" s="2" t="n">
        <f>IF(OR(E25="Implementat",E25="Parțial implementat",E25="Neimplementat"),1,0)</f>
        <v>0</v>
      </c>
      <c r="O25" s="2" t="n">
        <f>IF(OR(E25="Implementat",E25="Parțial implementat",E25="Neimplementat",E25="N/A"),1,0)</f>
        <v>0</v>
      </c>
      <c r="P25" s="2" t="n">
        <f>IF(OR(E25="Parțial implementat",E25="Neimplementat"),IF(H25="Ridicată",100,IF(H25="Medie",200,IF(H25="Scăzută",300,400)))+IF(E25="Parțial implementat",50,0)+ROW()/1000,10000+ROW())</f>
        <v>10025</v>
      </c>
    </row>
    <row r="26" ht="96" customHeight="1">
      <c r="A26" s="16" t="str">
        <v>SEC-01</v>
      </c>
      <c r="B26" s="16" t="str">
        <v>Vulnerabilități &amp; operațiuni de securitate</v>
      </c>
      <c r="C26" s="16" t="str">
        <v>Vulnerabilitățile sunt identificate periodic și prioritizate după expunere, exploatare și criticitatea activului?</v>
      </c>
      <c r="D26" s="16" t="str">
        <v>Scanarea singură nu stabilește ordinea corectă a remedierii.</v>
      </c>
      <c r="E26" s="17"/>
      <c r="F26" s="17"/>
      <c r="G26" s="17"/>
      <c r="H26" s="17" t="str">
        <v>Ridicată</v>
      </c>
      <c r="I26" s="17"/>
      <c r="J26" s="16" t="str">
        <v>Acoperiți activele relevante, validați constatările și prioritizați vulnerabilitățile exploatate sau expuse.</v>
      </c>
      <c r="K26" s="17"/>
      <c r="L26" s="16" t="str">
        <v>Rapoarte de scanare, acoperire și registru de vulnerabilități.</v>
      </c>
      <c r="M26" s="2" t="str">
        <f>IF(E26="Implementat",1,IF(E26="Parțial implementat",0.5,IF(E26="Neimplementat",0,"")))</f>
      </c>
      <c r="N26" s="2" t="n">
        <f>IF(OR(E26="Implementat",E26="Parțial implementat",E26="Neimplementat"),1,0)</f>
        <v>0</v>
      </c>
      <c r="O26" s="2" t="n">
        <f>IF(OR(E26="Implementat",E26="Parțial implementat",E26="Neimplementat",E26="N/A"),1,0)</f>
        <v>0</v>
      </c>
      <c r="P26" s="2" t="n">
        <f>IF(OR(E26="Parțial implementat",E26="Neimplementat"),IF(H26="Ridicată",100,IF(H26="Medie",200,IF(H26="Scăzută",300,400)))+IF(E26="Parțial implementat",50,0)+ROW()/1000,10000+ROW())</f>
        <v>10026</v>
      </c>
    </row>
    <row r="27" ht="96" customHeight="1">
      <c r="A27" s="16" t="str">
        <v>SEC-02</v>
      </c>
      <c r="B27" s="16" t="str">
        <v>Vulnerabilități &amp; operațiuni de securitate</v>
      </c>
      <c r="C27" s="16" t="str">
        <v>Actualizările și vulnerabilitățile au termene bazate pe risc, retestare și excepții cu măsuri compensatorii?</v>
      </c>
      <c r="D27" s="16" t="str">
        <v>Vulnerabilitățile cunoscute rămân expuse fără un proces de închidere.</v>
      </c>
      <c r="E27" s="17"/>
      <c r="F27" s="17"/>
      <c r="G27" s="17"/>
      <c r="H27" s="17" t="str">
        <v>Ridicată</v>
      </c>
      <c r="I27" s="17"/>
      <c r="J27" s="16" t="str">
        <v>Definiți termene interne, urmăriți depășirile și retestați remedierea.</v>
      </c>
      <c r="K27" s="17"/>
      <c r="L27" s="16" t="str">
        <v>Tichete, rapoarte de instalare, retestări și excepții aprobate.</v>
      </c>
      <c r="M27" s="2" t="str">
        <f>IF(E27="Implementat",1,IF(E27="Parțial implementat",0.5,IF(E27="Neimplementat",0,"")))</f>
      </c>
      <c r="N27" s="2" t="n">
        <f>IF(OR(E27="Implementat",E27="Parțial implementat",E27="Neimplementat"),1,0)</f>
        <v>0</v>
      </c>
      <c r="O27" s="2" t="n">
        <f>IF(OR(E27="Implementat",E27="Parțial implementat",E27="Neimplementat",E27="N/A"),1,0)</f>
        <v>0</v>
      </c>
      <c r="P27" s="2" t="n">
        <f>IF(OR(E27="Parțial implementat",E27="Neimplementat"),IF(H27="Ridicată",100,IF(H27="Medie",200,IF(H27="Scăzută",300,400)))+IF(E27="Parțial implementat",50,0)+ROW()/1000,10000+ROW())</f>
        <v>10027</v>
      </c>
    </row>
    <row r="28" ht="96" customHeight="1">
      <c r="A28" s="16" t="str">
        <v>SEC-03</v>
      </c>
      <c r="B28" s="16" t="str">
        <v>Vulnerabilități &amp; operațiuni de securitate</v>
      </c>
      <c r="C28" s="16" t="str">
        <v>Configurațiile de securitate sunt standardizate, iar schimbările și sistemele fără suport sunt controlate?</v>
      </c>
      <c r="D28" s="16" t="str">
        <v>Configurațiile nesigure și sistemele vechi cresc suprafața de atac.</v>
      </c>
      <c r="E28" s="17"/>
      <c r="F28" s="17"/>
      <c r="G28" s="17"/>
      <c r="H28" s="17" t="str">
        <v>Ridicată</v>
      </c>
      <c r="I28" s="17"/>
      <c r="J28" s="16" t="str">
        <v>Stabiliți configurații de bază, aprobarea schimbărilor și înlocuirea ori izolarea sistemelor fără suport.</v>
      </c>
      <c r="K28" s="17"/>
      <c r="L28" s="16" t="str">
        <v>Standarde, rapoarte de configurație, tichete de schimbare și plan de înlocuire.</v>
      </c>
      <c r="M28" s="2" t="str">
        <f>IF(E28="Implementat",1,IF(E28="Parțial implementat",0.5,IF(E28="Neimplementat",0,"")))</f>
      </c>
      <c r="N28" s="2" t="n">
        <f>IF(OR(E28="Implementat",E28="Parțial implementat",E28="Neimplementat"),1,0)</f>
        <v>0</v>
      </c>
      <c r="O28" s="2" t="n">
        <f>IF(OR(E28="Implementat",E28="Parțial implementat",E28="Neimplementat",E28="N/A"),1,0)</f>
        <v>0</v>
      </c>
      <c r="P28" s="2" t="n">
        <f>IF(OR(E28="Parțial implementat",E28="Neimplementat"),IF(H28="Ridicată",100,IF(H28="Medie",200,IF(H28="Scăzută",300,400)))+IF(E28="Parțial implementat",50,0)+ROW()/1000,10000+ROW())</f>
        <v>10028</v>
      </c>
    </row>
    <row r="29" ht="96" customHeight="1">
      <c r="A29" s="16" t="str">
        <v>SEC-04</v>
      </c>
      <c r="B29" s="16" t="str">
        <v>Vulnerabilități &amp; operațiuni de securitate</v>
      </c>
      <c r="C29" s="16" t="str">
        <v>Protecția endpoint și email este activă, monitorizată și verificată pe activele relevante?</v>
      </c>
      <c r="D29" s="16" t="str">
        <v>O licență instalată nu garantează detectarea și blocarea atacurilor.</v>
      </c>
      <c r="E29" s="17"/>
      <c r="F29" s="17"/>
      <c r="G29" s="17"/>
      <c r="H29" s="17" t="str">
        <v>Ridicată</v>
      </c>
      <c r="I29" s="17"/>
      <c r="J29" s="16" t="str">
        <v>Verificați acoperirea EDR, protecția email și alertele prin teste controlate.</v>
      </c>
      <c r="K29" s="17"/>
      <c r="L29" s="16" t="str">
        <v>Acoperire EDR, politici email, alerte și teste de detecție.</v>
      </c>
      <c r="M29" s="2" t="str">
        <f>IF(E29="Implementat",1,IF(E29="Parțial implementat",0.5,IF(E29="Neimplementat",0,"")))</f>
      </c>
      <c r="N29" s="2" t="n">
        <f>IF(OR(E29="Implementat",E29="Parțial implementat",E29="Neimplementat"),1,0)</f>
        <v>0</v>
      </c>
      <c r="O29" s="2" t="n">
        <f>IF(OR(E29="Implementat",E29="Parțial implementat",E29="Neimplementat",E29="N/A"),1,0)</f>
        <v>0</v>
      </c>
      <c r="P29" s="2" t="n">
        <f>IF(OR(E29="Parțial implementat",E29="Neimplementat"),IF(H29="Ridicată",100,IF(H29="Medie",200,IF(H29="Scăzută",300,400)))+IF(E29="Parțial implementat",50,0)+ROW()/1000,10000+ROW())</f>
        <v>10029</v>
      </c>
    </row>
    <row r="30" ht="96" customHeight="1">
      <c r="A30" s="16" t="str">
        <v>SEC-05</v>
      </c>
      <c r="B30" s="16" t="str">
        <v>Vulnerabilități &amp; operațiuni de securitate</v>
      </c>
      <c r="C30" s="16" t="str">
        <v>Segmentarea rețelei și accesul la distanță limitează deplasarea laterală și expunerea serviciilor?</v>
      </c>
      <c r="D30" s="16" t="str">
        <v>Un incident local nu trebuie să compromită toate zonele.</v>
      </c>
      <c r="E30" s="17"/>
      <c r="F30" s="17"/>
      <c r="G30" s="17"/>
      <c r="H30" s="17" t="str">
        <v>Ridicată</v>
      </c>
      <c r="I30" s="17"/>
      <c r="J30" s="16" t="str">
        <v>Separați zonele critice și OT, revizuiți regulile și limitați accesul administrativ de la distanță.</v>
      </c>
      <c r="K30" s="17"/>
      <c r="L30" s="16" t="str">
        <v>Diagramă de rețea, reguli firewall și teste de acces între zone.</v>
      </c>
      <c r="M30" s="2" t="str">
        <f>IF(E30="Implementat",1,IF(E30="Parțial implementat",0.5,IF(E30="Neimplementat",0,"")))</f>
      </c>
      <c r="N30" s="2" t="n">
        <f>IF(OR(E30="Implementat",E30="Parțial implementat",E30="Neimplementat"),1,0)</f>
        <v>0</v>
      </c>
      <c r="O30" s="2" t="n">
        <f>IF(OR(E30="Implementat",E30="Parțial implementat",E30="Neimplementat",E30="N/A"),1,0)</f>
        <v>0</v>
      </c>
      <c r="P30" s="2" t="n">
        <f>IF(OR(E30="Parțial implementat",E30="Neimplementat"),IF(H30="Ridicată",100,IF(H30="Medie",200,IF(H30="Scăzută",300,400)))+IF(E30="Parțial implementat",50,0)+ROW()/1000,10000+ROW())</f>
        <v>10030</v>
      </c>
    </row>
    <row r="31" ht="96" customHeight="1">
      <c r="A31" s="16" t="str">
        <v>SEC-06</v>
      </c>
      <c r="B31" s="16" t="str">
        <v>Vulnerabilități &amp; operațiuni de securitate</v>
      </c>
      <c r="C31" s="16" t="str">
        <v>Jurnalele relevante sunt centralizate, protejate și corelate cu alerte și responsabil de răspuns?</v>
      </c>
      <c r="D31" s="16" t="str">
        <v>Detecția și investigația depind de vizibilitate și integritatea jurnalelor.</v>
      </c>
      <c r="E31" s="17"/>
      <c r="F31" s="17"/>
      <c r="G31" s="17"/>
      <c r="H31" s="17" t="str">
        <v>Ridicată</v>
      </c>
      <c r="I31" s="17"/>
      <c r="J31" s="16" t="str">
        <v>Colectați evenimentele critice, sincronizați timpul și testați traseul alertă–analiză–escaladare.</v>
      </c>
      <c r="K31" s="17"/>
      <c r="L31" s="16" t="str">
        <v>Surse de jurnal, retenție, acces, reguli de alertare și tichete.</v>
      </c>
      <c r="M31" s="2" t="str">
        <f>IF(E31="Implementat",1,IF(E31="Parțial implementat",0.5,IF(E31="Neimplementat",0,"")))</f>
      </c>
      <c r="N31" s="2" t="n">
        <f>IF(OR(E31="Implementat",E31="Parțial implementat",E31="Neimplementat"),1,0)</f>
        <v>0</v>
      </c>
      <c r="O31" s="2" t="n">
        <f>IF(OR(E31="Implementat",E31="Parțial implementat",E31="Neimplementat",E31="N/A"),1,0)</f>
        <v>0</v>
      </c>
      <c r="P31" s="2" t="n">
        <f>IF(OR(E31="Parțial implementat",E31="Neimplementat"),IF(H31="Ridicată",100,IF(H31="Medie",200,IF(H31="Scăzută",300,400)))+IF(E31="Parțial implementat",50,0)+ROW()/1000,10000+ROW())</f>
        <v>10031</v>
      </c>
    </row>
    <row r="32" ht="96" customHeight="1">
      <c r="A32" s="16" t="str">
        <v>SEC-07</v>
      </c>
      <c r="B32" s="16" t="str">
        <v>Vulnerabilități &amp; operațiuni de securitate</v>
      </c>
      <c r="C32" s="16" t="str">
        <v>Achiziția, dezvoltarea și modificarea sistemelor includ verificări de securitate și protecție criptografică adecvată?</v>
      </c>
      <c r="D32" s="16" t="str">
        <v>Defectele și datele expuse se previn înainte de intrarea în producție.</v>
      </c>
      <c r="E32" s="17"/>
      <c r="F32" s="17"/>
      <c r="G32" s="17"/>
      <c r="H32" s="17" t="str">
        <v>Medie</v>
      </c>
      <c r="I32" s="17"/>
      <c r="J32" s="16" t="str">
        <v>Includeți cerințe de securitate, verificări ale codului și dependențelor, criptare și gestionarea cheilor, după caz.</v>
      </c>
      <c r="K32" s="17"/>
      <c r="L32" s="16" t="str">
        <v>Cerințe, teste de securitate, aprobări de lansare și politici de criptare.</v>
      </c>
      <c r="M32" s="2" t="str">
        <f>IF(E32="Implementat",1,IF(E32="Parțial implementat",0.5,IF(E32="Neimplementat",0,"")))</f>
      </c>
      <c r="N32" s="2" t="n">
        <f>IF(OR(E32="Implementat",E32="Parțial implementat",E32="Neimplementat"),1,0)</f>
        <v>0</v>
      </c>
      <c r="O32" s="2" t="n">
        <f>IF(OR(E32="Implementat",E32="Parțial implementat",E32="Neimplementat",E32="N/A"),1,0)</f>
        <v>0</v>
      </c>
      <c r="P32" s="2" t="n">
        <f>IF(OR(E32="Parțial implementat",E32="Neimplementat"),IF(H32="Ridicată",100,IF(H32="Medie",200,IF(H32="Scăzută",300,400)))+IF(E32="Parțial implementat",50,0)+ROW()/1000,10000+ROW())</f>
        <v>10032</v>
      </c>
    </row>
    <row r="33" ht="96" customHeight="1">
      <c r="A33" s="16" t="str">
        <v>INC-01</v>
      </c>
      <c r="B33" s="16" t="str">
        <v>Răspuns la incidente &amp; raportare</v>
      </c>
      <c r="C33" s="16" t="str">
        <v>Planul de răspuns definește roluri, autoritate de decizie, contacte și canale alternative de comunicare?</v>
      </c>
      <c r="D33" s="16" t="str">
        <v>Coordonarea trebuie să funcționeze și când sistemele uzuale sunt indisponibile.</v>
      </c>
      <c r="E33" s="17"/>
      <c r="F33" s="17"/>
      <c r="G33" s="17"/>
      <c r="H33" s="17" t="str">
        <v>Ridicată</v>
      </c>
      <c r="I33" s="17"/>
      <c r="J33" s="16" t="str">
        <v>Actualizați planul, contactele și mecanismul de mobilizare în afara programului.</v>
      </c>
      <c r="K33" s="17"/>
      <c r="L33" s="16" t="str">
        <v>Plan aprobat, contacte validate și test de mobilizare.</v>
      </c>
      <c r="M33" s="2" t="str">
        <f>IF(E33="Implementat",1,IF(E33="Parțial implementat",0.5,IF(E33="Neimplementat",0,"")))</f>
      </c>
      <c r="N33" s="2" t="n">
        <f>IF(OR(E33="Implementat",E33="Parțial implementat",E33="Neimplementat"),1,0)</f>
        <v>0</v>
      </c>
      <c r="O33" s="2" t="n">
        <f>IF(OR(E33="Implementat",E33="Parțial implementat",E33="Neimplementat",E33="N/A"),1,0)</f>
        <v>0</v>
      </c>
      <c r="P33" s="2" t="n">
        <f>IF(OR(E33="Parțial implementat",E33="Neimplementat"),IF(H33="Ridicată",100,IF(H33="Medie",200,IF(H33="Scăzută",300,400)))+IF(E33="Parțial implementat",50,0)+ROW()/1000,10000+ROW())</f>
        <v>10033</v>
      </c>
    </row>
    <row r="34" ht="96" customHeight="1">
      <c r="A34" s="16" t="str">
        <v>INC-02</v>
      </c>
      <c r="B34" s="16" t="str">
        <v>Răspuns la incidente &amp; raportare</v>
      </c>
      <c r="C34" s="16" t="str">
        <v>Incidentele au criterii de severitate și semnificație, cu momentul luării la cunoștință înregistrat?</v>
      </c>
      <c r="D34" s="16" t="str">
        <v>Încadrarea și cronologia susțin deciziile de escaladare și raportare.</v>
      </c>
      <c r="E34" s="17"/>
      <c r="F34" s="17"/>
      <c r="G34" s="17"/>
      <c r="H34" s="17" t="str">
        <v>Ridicată</v>
      </c>
      <c r="I34" s="17"/>
      <c r="J34" s="16" t="str">
        <v>Definiți criteriile aplicabile și înregistrați cronologia, impactul și deciziile.</v>
      </c>
      <c r="K34" s="17"/>
      <c r="L34" s="16" t="str">
        <v>Matrice de severitate, criterii legale aplicabile și registru de incidente.</v>
      </c>
      <c r="M34" s="2" t="str">
        <f>IF(E34="Implementat",1,IF(E34="Parțial implementat",0.5,IF(E34="Neimplementat",0,"")))</f>
      </c>
      <c r="N34" s="2" t="n">
        <f>IF(OR(E34="Implementat",E34="Parțial implementat",E34="Neimplementat"),1,0)</f>
        <v>0</v>
      </c>
      <c r="O34" s="2" t="n">
        <f>IF(OR(E34="Implementat",E34="Parțial implementat",E34="Neimplementat",E34="N/A"),1,0)</f>
        <v>0</v>
      </c>
      <c r="P34" s="2" t="n">
        <f>IF(OR(E34="Parțial implementat",E34="Neimplementat"),IF(H34="Ridicată",100,IF(H34="Medie",200,IF(H34="Scăzută",300,400)))+IF(E34="Parțial implementat",50,0)+ROW()/1000,10000+ROW())</f>
        <v>10034</v>
      </c>
    </row>
    <row r="35" ht="96" customHeight="1">
      <c r="A35" s="16" t="str">
        <v>INC-03</v>
      </c>
      <c r="B35" s="16" t="str">
        <v>Răspuns la incidente &amp; raportare</v>
      </c>
      <c r="C35" s="16" t="str">
        <v>Procedura de raportare permite respectarea termenelor și canalelor legale aplicabile incidentelor semnificative?</v>
      </c>
      <c r="D35" s="16" t="str">
        <v>Raportarea cere date, contacte și decizii disponibile rapid.</v>
      </c>
      <c r="E35" s="17"/>
      <c r="F35" s="17"/>
      <c r="G35" s="17"/>
      <c r="H35" s="17" t="str">
        <v>Ridicată</v>
      </c>
      <c r="I35" s="17"/>
      <c r="J35" s="16" t="str">
        <v>Testați avertizarea în 24 h, raportarea în 72 h și raportul final într-o lună de la raportare; verificați excepțiile.</v>
      </c>
      <c r="K35" s="17"/>
      <c r="L35" s="16" t="str">
        <v>Procedură, formulare, contacte DNSC și exercițiu de raportare.</v>
      </c>
      <c r="M35" s="2" t="str">
        <f>IF(E35="Implementat",1,IF(E35="Parțial implementat",0.5,IF(E35="Neimplementat",0,"")))</f>
      </c>
      <c r="N35" s="2" t="n">
        <f>IF(OR(E35="Implementat",E35="Parțial implementat",E35="Neimplementat"),1,0)</f>
        <v>0</v>
      </c>
      <c r="O35" s="2" t="n">
        <f>IF(OR(E35="Implementat",E35="Parțial implementat",E35="Neimplementat",E35="N/A"),1,0)</f>
        <v>0</v>
      </c>
      <c r="P35" s="2" t="n">
        <f>IF(OR(E35="Parțial implementat",E35="Neimplementat"),IF(H35="Ridicată",100,IF(H35="Medie",200,IF(H35="Scăzută",300,400)))+IF(E35="Parțial implementat",50,0)+ROW()/1000,10000+ROW())</f>
        <v>10035</v>
      </c>
    </row>
    <row r="36" ht="96" customHeight="1">
      <c r="A36" s="16" t="str">
        <v>INC-04</v>
      </c>
      <c r="B36" s="16" t="str">
        <v>Răspuns la incidente &amp; raportare</v>
      </c>
      <c r="C36" s="16" t="str">
        <v>Există proceduri testate pentru ransomware, compromiterea conturilor și indisponibilitatea serviciilor?</v>
      </c>
      <c r="D36" s="16" t="str">
        <v>Echipele au nevoie de pași operaționali pentru scenariile probabile.</v>
      </c>
      <c r="E36" s="17"/>
      <c r="F36" s="17"/>
      <c r="G36" s="17"/>
      <c r="H36" s="17" t="str">
        <v>Ridicată</v>
      </c>
      <c r="I36" s="17"/>
      <c r="J36" s="16" t="str">
        <v>Documentați izolarea, blocarea accesului, limitarea impactului și recuperarea pentru scenariile prioritare.</v>
      </c>
      <c r="K36" s="17"/>
      <c r="L36" s="16" t="str">
        <v>Proceduri operaționale, exerciții și rezultate.</v>
      </c>
      <c r="M36" s="2" t="str">
        <f>IF(E36="Implementat",1,IF(E36="Parțial implementat",0.5,IF(E36="Neimplementat",0,"")))</f>
      </c>
      <c r="N36" s="2" t="n">
        <f>IF(OR(E36="Implementat",E36="Parțial implementat",E36="Neimplementat"),1,0)</f>
        <v>0</v>
      </c>
      <c r="O36" s="2" t="n">
        <f>IF(OR(E36="Implementat",E36="Parțial implementat",E36="Neimplementat",E36="N/A"),1,0)</f>
        <v>0</v>
      </c>
      <c r="P36" s="2" t="n">
        <f>IF(OR(E36="Parțial implementat",E36="Neimplementat"),IF(H36="Ridicată",100,IF(H36="Medie",200,IF(H36="Scăzută",300,400)))+IF(E36="Parțial implementat",50,0)+ROW()/1000,10000+ROW())</f>
        <v>10036</v>
      </c>
    </row>
    <row r="37" ht="96" customHeight="1">
      <c r="A37" s="16" t="str">
        <v>INC-05</v>
      </c>
      <c r="B37" s="16" t="str">
        <v>Răspuns la incidente &amp; raportare</v>
      </c>
      <c r="C37" s="16" t="str">
        <v>Dovezile incidentelor sunt colectate și păstrate cu integritate, acces limitat și trasabilitate?</v>
      </c>
      <c r="D37" s="16" t="str">
        <v>Investigația trebuie să se bazeze pe materiale verificabile.</v>
      </c>
      <c r="E37" s="17"/>
      <c r="F37" s="17"/>
      <c r="G37" s="17"/>
      <c r="H37" s="17" t="str">
        <v>Medie</v>
      </c>
      <c r="I37" s="17"/>
      <c r="J37" s="16" t="str">
        <v>Definiți colectarea, marcarea temporală, custodia și păstrarea sigură a dovezilor.</v>
      </c>
      <c r="K37" s="17"/>
      <c r="L37" s="16" t="str">
        <v>Procedură, registru de custodie și eșantion de dovezi anonimizate.</v>
      </c>
      <c r="M37" s="2" t="str">
        <f>IF(E37="Implementat",1,IF(E37="Parțial implementat",0.5,IF(E37="Neimplementat",0,"")))</f>
      </c>
      <c r="N37" s="2" t="n">
        <f>IF(OR(E37="Implementat",E37="Parțial implementat",E37="Neimplementat"),1,0)</f>
        <v>0</v>
      </c>
      <c r="O37" s="2" t="n">
        <f>IF(OR(E37="Implementat",E37="Parțial implementat",E37="Neimplementat",E37="N/A"),1,0)</f>
        <v>0</v>
      </c>
      <c r="P37" s="2" t="n">
        <f>IF(OR(E37="Parțial implementat",E37="Neimplementat"),IF(H37="Ridicată",100,IF(H37="Medie",200,IF(H37="Scăzută",300,400)))+IF(E37="Parțial implementat",50,0)+ROW()/1000,10000+ROW())</f>
        <v>10037</v>
      </c>
    </row>
    <row r="38" ht="96" customHeight="1">
      <c r="A38" s="16" t="str">
        <v>INC-06</v>
      </c>
      <c r="B38" s="16" t="str">
        <v>Răspuns la incidente &amp; raportare</v>
      </c>
      <c r="C38" s="16" t="str">
        <v>Exercițiile și incidentele produc lecții învățate, remedieri și comunicări către părțile relevante?</v>
      </c>
      <c r="D38" s="16" t="str">
        <v>Capacitatea de răspuns trebuie îmbunătățită pe baza experienței.</v>
      </c>
      <c r="E38" s="17"/>
      <c r="F38" s="17"/>
      <c r="G38" s="17"/>
      <c r="H38" s="17" t="str">
        <v>Medie</v>
      </c>
      <c r="I38" s="17"/>
      <c r="J38" s="16" t="str">
        <v>Organizați un exercițiu, revizuiți comunicarea și urmăriți măsurile rezultate.</v>
      </c>
      <c r="K38" s="17"/>
      <c r="L38" s="16" t="str">
        <v>Raport de exercițiu, analiză post-incident și plan de remediere.</v>
      </c>
      <c r="M38" s="2" t="str">
        <f>IF(E38="Implementat",1,IF(E38="Parțial implementat",0.5,IF(E38="Neimplementat",0,"")))</f>
      </c>
      <c r="N38" s="2" t="n">
        <f>IF(OR(E38="Implementat",E38="Parțial implementat",E38="Neimplementat"),1,0)</f>
        <v>0</v>
      </c>
      <c r="O38" s="2" t="n">
        <f>IF(OR(E38="Implementat",E38="Parțial implementat",E38="Neimplementat",E38="N/A"),1,0)</f>
        <v>0</v>
      </c>
      <c r="P38" s="2" t="n">
        <f>IF(OR(E38="Parțial implementat",E38="Neimplementat"),IF(H38="Ridicată",100,IF(H38="Medie",200,IF(H38="Scăzută",300,400)))+IF(E38="Parțial implementat",50,0)+ROW()/1000,10000+ROW())</f>
        <v>10038</v>
      </c>
    </row>
    <row r="39" ht="96" customHeight="1">
      <c r="A39" s="16" t="str">
        <v>BCP-01</v>
      </c>
      <c r="B39" s="16" t="str">
        <v>Continuitate &amp; recuperare</v>
      </c>
      <c r="C39" s="16" t="str">
        <v>Analiza impactului asupra activității stabilește servicii critice, RTO și RPO aprobate?</v>
      </c>
      <c r="D39" s="16" t="str">
        <v>Recuperarea trebuie să urmărească nevoile activității.</v>
      </c>
      <c r="E39" s="17"/>
      <c r="F39" s="17"/>
      <c r="G39" s="17"/>
      <c r="H39" s="17" t="str">
        <v>Ridicată</v>
      </c>
      <c r="I39" s="17"/>
      <c r="J39" s="16" t="str">
        <v>Stabiliți impactul întreruperilor și aprobați obiectivele de timp și pierdere de date.</v>
      </c>
      <c r="K39" s="17"/>
      <c r="L39" s="16" t="str">
        <v>Analiză de impact, RTO/RPO și aprobări ale responsabililor de servicii.</v>
      </c>
      <c r="M39" s="2" t="str">
        <f>IF(E39="Implementat",1,IF(E39="Parțial implementat",0.5,IF(E39="Neimplementat",0,"")))</f>
      </c>
      <c r="N39" s="2" t="n">
        <f>IF(OR(E39="Implementat",E39="Parțial implementat",E39="Neimplementat"),1,0)</f>
        <v>0</v>
      </c>
      <c r="O39" s="2" t="n">
        <f>IF(OR(E39="Implementat",E39="Parțial implementat",E39="Neimplementat",E39="N/A"),1,0)</f>
        <v>0</v>
      </c>
      <c r="P39" s="2" t="n">
        <f>IF(OR(E39="Parțial implementat",E39="Neimplementat"),IF(H39="Ridicată",100,IF(H39="Medie",200,IF(H39="Scăzută",300,400)))+IF(E39="Parțial implementat",50,0)+ROW()/1000,10000+ROW())</f>
        <v>10039</v>
      </c>
    </row>
    <row r="40" ht="96" customHeight="1">
      <c r="A40" s="16" t="str">
        <v>BCP-02</v>
      </c>
      <c r="B40" s="16" t="str">
        <v>Continuitate &amp; recuperare</v>
      </c>
      <c r="C40" s="16" t="str">
        <v>Copiile de siguranță acoperă datele și configurațiile critice și sunt izolate de mediul de producție?</v>
      </c>
      <c r="D40" s="16" t="str">
        <v>Atacatorii pot compromite și copiile de siguranță accesibile.</v>
      </c>
      <c r="E40" s="17"/>
      <c r="F40" s="17"/>
      <c r="G40" s="17"/>
      <c r="H40" s="17" t="str">
        <v>Ridicată</v>
      </c>
      <c r="I40" s="17"/>
      <c r="J40" s="16" t="str">
        <v>Verificați acoperirea, separarea accesului și copii imuabile ori offline adecvate riscului.</v>
      </c>
      <c r="K40" s="17"/>
      <c r="L40" s="16" t="str">
        <v>Politici backup, inventar acoperire, configurații de izolare și alerte.</v>
      </c>
      <c r="M40" s="2" t="str">
        <f>IF(E40="Implementat",1,IF(E40="Parțial implementat",0.5,IF(E40="Neimplementat",0,"")))</f>
      </c>
      <c r="N40" s="2" t="n">
        <f>IF(OR(E40="Implementat",E40="Parțial implementat",E40="Neimplementat"),1,0)</f>
        <v>0</v>
      </c>
      <c r="O40" s="2" t="n">
        <f>IF(OR(E40="Implementat",E40="Parțial implementat",E40="Neimplementat",E40="N/A"),1,0)</f>
        <v>0</v>
      </c>
      <c r="P40" s="2" t="n">
        <f>IF(OR(E40="Parțial implementat",E40="Neimplementat"),IF(H40="Ridicată",100,IF(H40="Medie",200,IF(H40="Scăzută",300,400)))+IF(E40="Parțial implementat",50,0)+ROW()/1000,10000+ROW())</f>
        <v>10040</v>
      </c>
    </row>
    <row r="41" ht="96" customHeight="1">
      <c r="A41" s="16" t="str">
        <v>BCP-03</v>
      </c>
      <c r="B41" s="16" t="str">
        <v>Continuitate &amp; recuperare</v>
      </c>
      <c r="C41" s="16" t="str">
        <v>Restaurările sunt testate integral și măsurate față de RTO/RPO, inclusiv pentru dependențe?</v>
      </c>
      <c r="D41" s="16" t="str">
        <v>Succesul backup-ului nu dovedește că serviciul poate fi recuperat.</v>
      </c>
      <c r="E41" s="17"/>
      <c r="F41" s="17"/>
      <c r="G41" s="17"/>
      <c r="H41" s="17" t="str">
        <v>Ridicată</v>
      </c>
      <c r="I41" s="17"/>
      <c r="J41" s="16" t="str">
        <v>Restaurați într-un mediu sigur un serviciu critic și măsurați timpul și integritatea datelor.</v>
      </c>
      <c r="K41" s="17"/>
      <c r="L41" s="16" t="str">
        <v>Raport de restaurare, timpi măsurați și verificări de integritate.</v>
      </c>
      <c r="M41" s="2" t="str">
        <f>IF(E41="Implementat",1,IF(E41="Parțial implementat",0.5,IF(E41="Neimplementat",0,"")))</f>
      </c>
      <c r="N41" s="2" t="n">
        <f>IF(OR(E41="Implementat",E41="Parțial implementat",E41="Neimplementat"),1,0)</f>
        <v>0</v>
      </c>
      <c r="O41" s="2" t="n">
        <f>IF(OR(E41="Implementat",E41="Parțial implementat",E41="Neimplementat",E41="N/A"),1,0)</f>
        <v>0</v>
      </c>
      <c r="P41" s="2" t="n">
        <f>IF(OR(E41="Parțial implementat",E41="Neimplementat"),IF(H41="Ridicată",100,IF(H41="Medie",200,IF(H41="Scăzută",300,400)))+IF(E41="Parțial implementat",50,0)+ROW()/1000,10000+ROW())</f>
        <v>10041</v>
      </c>
    </row>
    <row r="42" ht="96" customHeight="1">
      <c r="A42" s="16" t="str">
        <v>BCP-04</v>
      </c>
      <c r="B42" s="16" t="str">
        <v>Continuitate &amp; recuperare</v>
      </c>
      <c r="C42" s="16" t="str">
        <v>Planurile de continuitate și recuperare includ ordinea restaurării, operarea alternativă și revenirea la normal?</v>
      </c>
      <c r="D42" s="16" t="str">
        <v>Recuperarea tehnică trebuie sincronizată cu activitatea organizației.</v>
      </c>
      <c r="E42" s="17"/>
      <c r="F42" s="17"/>
      <c r="G42" s="17"/>
      <c r="H42" s="17" t="str">
        <v>Ridicată</v>
      </c>
      <c r="I42" s="17"/>
      <c r="J42" s="16" t="str">
        <v>Documentați secvența, dependențele, procedurile manuale și criteriile de revenire.</v>
      </c>
      <c r="K42" s="17"/>
      <c r="L42" s="16" t="str">
        <v>Planuri aprobate, instrucțiuni de recuperare și test de continuitate.</v>
      </c>
      <c r="M42" s="2" t="str">
        <f>IF(E42="Implementat",1,IF(E42="Parțial implementat",0.5,IF(E42="Neimplementat",0,"")))</f>
      </c>
      <c r="N42" s="2" t="n">
        <f>IF(OR(E42="Implementat",E42="Parțial implementat",E42="Neimplementat"),1,0)</f>
        <v>0</v>
      </c>
      <c r="O42" s="2" t="n">
        <f>IF(OR(E42="Implementat",E42="Parțial implementat",E42="Neimplementat",E42="N/A"),1,0)</f>
        <v>0</v>
      </c>
      <c r="P42" s="2" t="n">
        <f>IF(OR(E42="Parțial implementat",E42="Neimplementat"),IF(H42="Ridicată",100,IF(H42="Medie",200,IF(H42="Scăzută",300,400)))+IF(E42="Parțial implementat",50,0)+ROW()/1000,10000+ROW())</f>
        <v>10042</v>
      </c>
    </row>
    <row r="43" ht="96" customHeight="1">
      <c r="A43" s="16" t="str">
        <v>BCP-05</v>
      </c>
      <c r="B43" s="16" t="str">
        <v>Continuitate &amp; recuperare</v>
      </c>
      <c r="C43" s="16" t="str">
        <v>Gestionarea crizei include conducerea, deciziile de comunicare și testarea dependențelor externe?</v>
      </c>
      <c r="D43" s="16" t="str">
        <v>Crizele cer decizii de business și coordonare cu furnizorii.</v>
      </c>
      <c r="E43" s="17"/>
      <c r="F43" s="17"/>
      <c r="G43" s="17"/>
      <c r="H43" s="17" t="str">
        <v>Medie</v>
      </c>
      <c r="I43" s="17"/>
      <c r="J43" s="16" t="str">
        <v>Testați o indisponibilitate majoră cu managementul și furnizorii critici.</v>
      </c>
      <c r="K43" s="17"/>
      <c r="L43" s="16" t="str">
        <v>Plan de criză, minute de exercițiu și măsuri corective.</v>
      </c>
      <c r="M43" s="2" t="str">
        <f>IF(E43="Implementat",1,IF(E43="Parțial implementat",0.5,IF(E43="Neimplementat",0,"")))</f>
      </c>
      <c r="N43" s="2" t="n">
        <f>IF(OR(E43="Implementat",E43="Parțial implementat",E43="Neimplementat"),1,0)</f>
        <v>0</v>
      </c>
      <c r="O43" s="2" t="n">
        <f>IF(OR(E43="Implementat",E43="Parțial implementat",E43="Neimplementat",E43="N/A"),1,0)</f>
        <v>0</v>
      </c>
      <c r="P43" s="2" t="n">
        <f>IF(OR(E43="Parțial implementat",E43="Neimplementat"),IF(H43="Ridicată",100,IF(H43="Medie",200,IF(H43="Scăzută",300,400)))+IF(E43="Parțial implementat",50,0)+ROW()/1000,10000+ROW())</f>
        <v>10043</v>
      </c>
    </row>
    <row r="44" ht="96" customHeight="1">
      <c r="A44" s="16" t="str">
        <v>SUP-01</v>
      </c>
      <c r="B44" s="16" t="str">
        <v>Furnizori &amp; dovezi</v>
      </c>
      <c r="C44" s="16" t="str">
        <v>Furnizorii relevanți sunt inventariați și evaluați după criticitate, acces și riscuri de securitate?</v>
      </c>
      <c r="D44" s="16" t="str">
        <v>Un furnizor poate deveni o cale de atac sau un punct de întrerupere.</v>
      </c>
      <c r="E44" s="17"/>
      <c r="F44" s="17"/>
      <c r="G44" s="17"/>
      <c r="H44" s="17" t="str">
        <v>Ridicată</v>
      </c>
      <c r="I44" s="17"/>
      <c r="J44" s="16" t="str">
        <v>Clasificați furnizorii, verificați dovezile și evaluați dependențele și subcontractarea relevantă.</v>
      </c>
      <c r="K44" s="17"/>
      <c r="L44" s="16" t="str">
        <v>Registru furnizori, evaluări și dovezi de securitate revizuite.</v>
      </c>
      <c r="M44" s="2" t="str">
        <f>IF(E44="Implementat",1,IF(E44="Parțial implementat",0.5,IF(E44="Neimplementat",0,"")))</f>
      </c>
      <c r="N44" s="2" t="n">
        <f>IF(OR(E44="Implementat",E44="Parțial implementat",E44="Neimplementat"),1,0)</f>
        <v>0</v>
      </c>
      <c r="O44" s="2" t="n">
        <f>IF(OR(E44="Implementat",E44="Parțial implementat",E44="Neimplementat",E44="N/A"),1,0)</f>
        <v>0</v>
      </c>
      <c r="P44" s="2" t="n">
        <f>IF(OR(E44="Parțial implementat",E44="Neimplementat"),IF(H44="Ridicată",100,IF(H44="Medie",200,IF(H44="Scăzută",300,400)))+IF(E44="Parțial implementat",50,0)+ROW()/1000,10000+ROW())</f>
        <v>10044</v>
      </c>
    </row>
    <row r="45" ht="96" customHeight="1">
      <c r="A45" s="16" t="str">
        <v>SUP-02</v>
      </c>
      <c r="B45" s="16" t="str">
        <v>Furnizori &amp; dovezi</v>
      </c>
      <c r="C45" s="16" t="str">
        <v>Contractele relevante prevăd securitate, notificarea incidentelor, cooperare, dovezi și ieșire controlată?</v>
      </c>
      <c r="D45" s="16" t="str">
        <v>Obligațiile operaționale trebuie susținute contractual.</v>
      </c>
      <c r="E45" s="17"/>
      <c r="F45" s="17"/>
      <c r="G45" s="17"/>
      <c r="H45" s="17" t="str">
        <v>Ridicată</v>
      </c>
      <c r="I45" s="17"/>
      <c r="J45" s="16" t="str">
        <v>Revizuiți clauzele cu juridicul și includeți termene, acces la dovezi și condiții de ieșire.</v>
      </c>
      <c r="K45" s="17"/>
      <c r="L45" s="16" t="str">
        <v>Contracte, anexe de securitate și verificări ale clauzelor.</v>
      </c>
      <c r="M45" s="2" t="str">
        <f>IF(E45="Implementat",1,IF(E45="Parțial implementat",0.5,IF(E45="Neimplementat",0,"")))</f>
      </c>
      <c r="N45" s="2" t="n">
        <f>IF(OR(E45="Implementat",E45="Parțial implementat",E45="Neimplementat"),1,0)</f>
        <v>0</v>
      </c>
      <c r="O45" s="2" t="n">
        <f>IF(OR(E45="Implementat",E45="Parțial implementat",E45="Neimplementat",E45="N/A"),1,0)</f>
        <v>0</v>
      </c>
      <c r="P45" s="2" t="n">
        <f>IF(OR(E45="Parțial implementat",E45="Neimplementat"),IF(H45="Ridicată",100,IF(H45="Medie",200,IF(H45="Scăzută",300,400)))+IF(E45="Parțial implementat",50,0)+ROW()/1000,10000+ROW())</f>
        <v>10045</v>
      </c>
    </row>
    <row r="46" ht="96" customHeight="1">
      <c r="A46" s="16" t="str">
        <v>SUP-03</v>
      </c>
      <c r="B46" s="16" t="str">
        <v>Furnizori &amp; dovezi</v>
      </c>
      <c r="C46" s="16" t="str">
        <v>Accesul furnizorilor este limitat, monitorizat și retras, iar performanța de securitate este revizuită?</v>
      </c>
      <c r="D46" s="16" t="str">
        <v>Accesul extern și serviciile gestionate necesită supraveghere continuă.</v>
      </c>
      <c r="E46" s="17"/>
      <c r="F46" s="17"/>
      <c r="G46" s="17"/>
      <c r="H46" s="17" t="str">
        <v>Ridicată</v>
      </c>
      <c r="I46" s="17"/>
      <c r="J46" s="16" t="str">
        <v>Limitați accesul la sesiuni aprobate, analizați jurnalele și revizuiți abaterile serviciului.</v>
      </c>
      <c r="K46" s="17"/>
      <c r="L46" s="16" t="str">
        <v>Aprobări de acces, jurnale de sesiune, recertificări și revizuiri SLA.</v>
      </c>
      <c r="M46" s="2" t="str">
        <f>IF(E46="Implementat",1,IF(E46="Parțial implementat",0.5,IF(E46="Neimplementat",0,"")))</f>
      </c>
      <c r="N46" s="2" t="n">
        <f>IF(OR(E46="Implementat",E46="Parțial implementat",E46="Neimplementat"),1,0)</f>
        <v>0</v>
      </c>
      <c r="O46" s="2" t="n">
        <f>IF(OR(E46="Implementat",E46="Parțial implementat",E46="Neimplementat",E46="N/A"),1,0)</f>
        <v>0</v>
      </c>
      <c r="P46" s="2" t="n">
        <f>IF(OR(E46="Parțial implementat",E46="Neimplementat"),IF(H46="Ridicată",100,IF(H46="Medie",200,IF(H46="Scăzută",300,400)))+IF(E46="Parțial implementat",50,0)+ROW()/1000,10000+ROW())</f>
        <v>10046</v>
      </c>
    </row>
    <row r="47" ht="96" customHeight="1">
      <c r="A47" s="16" t="str">
        <v>SUP-04</v>
      </c>
      <c r="B47" s="16" t="str">
        <v>Furnizori &amp; dovezi</v>
      </c>
      <c r="C47" s="16" t="str">
        <v>Dovezile controalelor au responsabil, dată, versiune, locație și revizuire a valabilității?</v>
      </c>
      <c r="D47" s="16" t="str">
        <v>Dovezile vechi sau fără context nu susțin evaluarea.</v>
      </c>
      <c r="E47" s="17"/>
      <c r="F47" s="17"/>
      <c r="G47" s="17"/>
      <c r="H47" s="17" t="str">
        <v>Medie</v>
      </c>
      <c r="I47" s="17"/>
      <c r="J47" s="16" t="str">
        <v>Centralizați referințele în registru și stabiliți verificarea, accesul și actualizarea dovezilor.</v>
      </c>
      <c r="K47" s="17"/>
      <c r="L47" s="16" t="str">
        <v>Registru de dovezi, referințe accesibile și revizuiri documentate.</v>
      </c>
      <c r="M47" s="2" t="str">
        <f>IF(E47="Implementat",1,IF(E47="Parțial implementat",0.5,IF(E47="Neimplementat",0,"")))</f>
      </c>
      <c r="N47" s="2" t="n">
        <f>IF(OR(E47="Implementat",E47="Parțial implementat",E47="Neimplementat"),1,0)</f>
        <v>0</v>
      </c>
      <c r="O47" s="2" t="n">
        <f>IF(OR(E47="Implementat",E47="Parțial implementat",E47="Neimplementat",E47="N/A"),1,0)</f>
        <v>0</v>
      </c>
      <c r="P47" s="2" t="n">
        <f>IF(OR(E47="Parțial implementat",E47="Neimplementat"),IF(H47="Ridicată",100,IF(H47="Medie",200,IF(H47="Scăzută",300,400)))+IF(E47="Parțial implementat",50,0)+ROW()/1000,10000+ROW())</f>
        <v>10047</v>
      </c>
    </row>
    <row r="48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ht="25" customHeight="1">
      <c r="A50" s="3" t="str">
        <v>Surse și context: întrebările sunt formulate ca practici de evaluare proporționale cu riscul. Acoperă guvernanța, gestionarea riscului și raportarea; nu reprezintă o corespondență exhaustivă cu fiecare obligație legală.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2"/>
      <c r="N50" s="2"/>
      <c r="O50" s="2"/>
      <c r="P50" s="2"/>
    </row>
    <row r="51" ht="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2"/>
      <c r="N51" s="2"/>
      <c r="O51" s="2"/>
      <c r="P51" s="2"/>
    </row>
    <row r="52" ht="32" customHeight="1">
      <c r="A52" s="3" t="str">
        <v>Directiva (UE) 2022/2555 (NIS2), în special art. 20–23.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2"/>
      <c r="N52" s="2"/>
      <c r="O52" s="2"/>
      <c r="P52" s="2"/>
    </row>
    <row r="53" ht="32" customHeight="1">
      <c r="A53" s="15" t="str">
        <v>Sursa UE: Directiva NIS2 – EUR-Lex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"/>
      <c r="N53" s="2"/>
      <c r="O53" s="2"/>
      <c r="P53" s="2"/>
    </row>
    <row r="54" ht="32" customHeight="1">
      <c r="A54" s="15" t="str">
        <v>Sursa România: OUG nr. 155/2024, forma consolidată, aprobată prin Legea nr. 124/2025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"/>
      <c r="N54" s="2"/>
      <c r="O54" s="2"/>
      <c r="P54" s="2"/>
    </row>
    <row r="55" ht="25" customHeight="1">
      <c r="A55" s="3" t="str">
        <v>Raportare: verificați regimul aplicabil. Termenele generale sunt fără întârziere nejustificată, în maximum 24 h / 72 h de la luarea la cunoștință și raport final într-o lună de la raportare. Există reguli speciale, inclusiv pentru servicii de încredere, incidente în curs și informații despre impact transfrontalier (6 h în cadrul național). Consultați art. 15 OUG 155/2024 și procedurile DNSC. Context verificat la 02.10.2026.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2"/>
      <c r="N55" s="2"/>
      <c r="O55" s="2"/>
      <c r="P55" s="2"/>
    </row>
    <row r="56" ht="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2"/>
      <c r="N56" s="2"/>
      <c r="O56" s="2"/>
      <c r="P56" s="2"/>
    </row>
    <row r="57" ht="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2"/>
      <c r="N57" s="2"/>
      <c r="O57" s="2"/>
      <c r="P57" s="2"/>
    </row>
  </sheetData>
  <mergeCells>
    <mergeCell ref="A2:L2"/>
    <mergeCell ref="A4:L5"/>
    <mergeCell ref="A50:L51"/>
    <mergeCell ref="A52:L52"/>
    <mergeCell ref="A53:L53"/>
    <mergeCell ref="A54:L54"/>
    <mergeCell ref="A55:L57"/>
  </mergeCells>
  <conditionalFormatting sqref="E8:E47">
    <cfRule type="expression" dxfId="0" priority="1">
      <formula>$E8="Implementat"</formula>
    </cfRule>
    <cfRule type="expression" dxfId="1" priority="2">
      <formula>$E8="Parțial implementat"</formula>
    </cfRule>
    <cfRule type="expression" dxfId="2" priority="3">
      <formula>$E8="Neimplementat"</formula>
    </cfRule>
    <cfRule type="expression" dxfId="3" priority="4">
      <formula>$E8="N/A"</formula>
    </cfRule>
  </conditionalFormatting>
  <conditionalFormatting sqref="H8:H47">
    <cfRule type="expression" dxfId="4" priority="5">
      <formula>$H8="Ridicată"</formula>
    </cfRule>
  </conditionalFormatting>
  <conditionalFormatting sqref="K8:K47">
    <cfRule type="expression" dxfId="5" priority="6">
      <formula>AND($E8="N/A",$K8="")</formula>
    </cfRule>
  </conditionalFormatting>
  <conditionalFormatting sqref="F8:F47">
    <cfRule type="expression" dxfId="6" priority="7">
      <formula>AND($E8="Implementat",$F8="")</formula>
    </cfRule>
  </conditionalFormatting>
  <dataValidations count="2">
    <dataValidation type="list" sqref="E8:E47" allowBlank="1" showErrorMessage="1" showInputMessage="1" errorStyle="stop" errorTitle="Valoare neacceptată" error="Selectați o opțiune din listă." promptTitle="Câmp editabil" prompt="Selectați din listă sau lăsați necompletat." showDropDown="0">
      <formula1>"Implementat,Parțial implementat,Neimplementat,N/A"</formula1>
    </dataValidation>
    <dataValidation type="list" sqref="H8:H47" allowBlank="1" showErrorMessage="1" showInputMessage="1" errorStyle="stop" errorTitle="Valoare neacceptată" error="Selectați o opțiune din listă." promptTitle="Câmp editabil" prompt="Selectați din listă sau lăsați necompletat." showDropDown="0">
      <formula1>"Ridicată,Medie,Scăzută"</formula1>
    </dataValidation>
  </dataValidations>
  <hyperlinks>
    <hyperlink ref="A53" r:id="rIdNIS2Link1"/>
    <hyperlink ref="A54" r:id="rIdNIS2Link2"/>
  </hyperlinks>
  <pageMargins left="0.3" right="0.3" top="0.4" bottom="0.4" header="0.2" footer="0.2"/>
  <pageSetup orientation="landscape" paperSize="8" fitToWidth="2" fitToHeight="0"/>
  <tableParts count="1">
    <tablePart r:id="R8df510a6e4644f19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1253B"/>
  </sheetPr>
  <sheetViews>
    <sheetView showGridLines="0" workbookViewId="0" zoomScale="90"/>
  </sheetViews>
  <sheetFormatPr defaultRowHeight="15"/>
  <cols>
    <col min="1" max="1" width="45" hidden="0" customWidth="1"/>
    <col min="2" max="2" width="14" hidden="0" customWidth="1"/>
    <col min="3" max="3" width="15" hidden="0" customWidth="1"/>
    <col min="4" max="4" width="25" hidden="0" customWidth="1"/>
    <col min="5" max="5" width="15" hidden="0" customWidth="1"/>
    <col min="6" max="6" width="15" hidden="0" customWidth="1"/>
    <col min="7" max="7" width="14" hidden="0" customWidth="1"/>
    <col min="8" max="8" width="14" hidden="0" customWidth="1"/>
    <col min="9" max="9" width="14" hidden="0" customWidth="1"/>
    <col min="10" max="10" width="14" hidden="0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32" customHeight="1">
      <c r="A2" s="4" t="str">
        <v>Scor orientativ de pregătire NIS2</v>
      </c>
      <c r="B2" s="4"/>
      <c r="C2" s="4"/>
      <c r="D2" s="4"/>
      <c r="E2" s="4"/>
      <c r="F2" s="4"/>
      <c r="G2" s="4"/>
      <c r="H2" s="4"/>
      <c r="I2" s="4"/>
      <c r="J2" s="4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</row>
    <row r="4" ht="32" customHeight="1">
      <c r="A4" s="3" t="str">
        <v>Scor general</v>
      </c>
      <c r="B4" s="3"/>
      <c r="C4" s="3"/>
      <c r="D4" s="3"/>
      <c r="E4" s="2"/>
      <c r="F4" s="3" t="str">
        <v>Completarea evaluării</v>
      </c>
      <c r="G4" s="3"/>
      <c r="H4" s="3"/>
      <c r="I4" s="3"/>
      <c r="J4" s="3"/>
    </row>
    <row r="5" ht="32" customHeight="1">
      <c r="A5" s="19" t="str">
        <f>IF(B27&gt;0,"Verificați statusurile",IF(SUM(D15:D21)=0,IF(SUM(C15:C21)=40,"Fără controale aplicabile","Neevaluat"),SUM(B15:B21)/SUM(D15:D21)))</f>
        <v>Neevaluat</v>
      </c>
      <c r="B5" s="19"/>
      <c r="C5" s="19"/>
      <c r="D5" s="19"/>
      <c r="E5" s="2"/>
      <c r="F5" s="21" t="n">
        <f>SUM(E15:E21)/40</f>
        <v>0</v>
      </c>
      <c r="G5" s="21"/>
      <c r="H5" s="21"/>
      <c r="I5" s="21"/>
      <c r="J5" s="21"/>
    </row>
    <row r="6" ht="32" customHeight="1">
      <c r="A6" s="19"/>
      <c r="B6" s="19"/>
      <c r="C6" s="19"/>
      <c r="D6" s="19"/>
      <c r="E6" s="2"/>
      <c r="F6" s="21"/>
      <c r="G6" s="21"/>
      <c r="H6" s="21"/>
      <c r="I6" s="21"/>
      <c r="J6" s="21"/>
    </row>
    <row r="7" ht="24" customHeight="1">
      <c r="A7" s="2"/>
      <c r="B7" s="2"/>
      <c r="C7" s="2"/>
      <c r="D7" s="2"/>
      <c r="E7" s="2"/>
      <c r="F7" s="2"/>
      <c r="G7" s="2"/>
      <c r="H7" s="2"/>
      <c r="I7" s="2"/>
      <c r="J7" s="2"/>
    </row>
    <row r="8" ht="32" customHeight="1">
      <c r="A8" s="3" t="str">
        <f>IF(B27&gt;0,"Corectați statusurile invalide din Evaluare NIS2.",IF(SUM(E15:E21)=0,"Evaluarea nu a început. Completați statusurile pentru a calcula scorul.",IF(SUM(E15:E21)&lt;40,"Rezultat preliminar: evaluarea este incompletă. Scorul folosește doar controalele evaluate aplicabile.",IF(SUM(D15:D21)=0,"Toate controalele sunt N/A. Verificați justificările și perimetrul.","Evaluarea este completată. Rezultatul rămâne orientativ și necesită verificarea dovezilor."))))</f>
        <v>Evaluarea nu a început. Completați statusurile pentru a calcula scorul.</v>
      </c>
      <c r="B8" s="3"/>
      <c r="C8" s="3"/>
      <c r="D8" s="3"/>
      <c r="E8" s="3"/>
      <c r="F8" s="3"/>
      <c r="G8" s="3"/>
      <c r="H8" s="3"/>
      <c r="I8" s="3"/>
      <c r="J8" s="3"/>
    </row>
    <row r="9" ht="32" customHeight="1">
      <c r="A9" s="3"/>
      <c r="B9" s="3"/>
      <c r="C9" s="3"/>
      <c r="D9" s="3"/>
      <c r="E9" s="3"/>
      <c r="F9" s="3"/>
      <c r="G9" s="3"/>
      <c r="H9" s="3"/>
      <c r="I9" s="3"/>
      <c r="J9" s="3"/>
    </row>
    <row r="10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ht="32" customHeight="1">
      <c r="A11" s="3" t="str">
        <v>Lipsuri de remediat</v>
      </c>
      <c r="B11" s="3"/>
      <c r="C11" s="3"/>
      <c r="D11" s="3" t="str">
        <v>Cu prioritate ridicată</v>
      </c>
      <c r="E11" s="3"/>
      <c r="F11" s="3"/>
      <c r="G11" s="3" t="str">
        <v>Implementate fără referință</v>
      </c>
      <c r="H11" s="3"/>
      <c r="I11" s="3"/>
      <c r="J11" s="3"/>
    </row>
    <row r="12" ht="32" customHeight="1">
      <c r="A12" s="4" t="n">
        <f>COUNTIFS('Evaluare NIS2'!$E$8:$E$47,"Neimplementat")+COUNTIFS('Evaluare NIS2'!$E$8:$E$47,"Parțial implementat")</f>
        <v>0</v>
      </c>
      <c r="B12" s="4"/>
      <c r="C12" s="4"/>
      <c r="D12" s="4" t="n">
        <f>COUNTIFS('Evaluare NIS2'!$E$8:$E$47,"Neimplementat",'Evaluare NIS2'!$H$8:$H$47,"Ridicată")+COUNTIFS('Evaluare NIS2'!$E$8:$E$47,"Parțial implementat",'Evaluare NIS2'!$H$8:$H$47,"Ridicată")</f>
        <v>0</v>
      </c>
      <c r="E12" s="4"/>
      <c r="F12" s="4"/>
      <c r="G12" s="4" t="n">
        <f>SUMPRODUCT(--('Evaluare NIS2'!$E$8:$E$47="Implementat"),--('Evaluare NIS2'!$F$8:$F$47=""))</f>
        <v>0</v>
      </c>
      <c r="H12" s="4"/>
      <c r="I12" s="4"/>
      <c r="J12" s="4"/>
    </row>
    <row r="13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ht="45" customHeight="1">
      <c r="A14" s="13" t="str">
        <v>Domeniu</v>
      </c>
      <c r="B14" s="13" t="str">
        <v>Puncte obținute</v>
      </c>
      <c r="C14" s="13" t="str">
        <v>N/A</v>
      </c>
      <c r="D14" s="13" t="str">
        <v>Evaluate aplicabile</v>
      </c>
      <c r="E14" s="13" t="str">
        <v>Statusuri valide</v>
      </c>
      <c r="F14" s="13" t="str">
        <v>Scor orientativ</v>
      </c>
      <c r="G14" s="13" t="str">
        <v>Implementat</v>
      </c>
      <c r="H14" s="13" t="str">
        <v>Parțial</v>
      </c>
      <c r="I14" s="13" t="str">
        <v>Neimplementat</v>
      </c>
      <c r="J14" s="13" t="str">
        <v>Total controale</v>
      </c>
    </row>
    <row r="15" ht="37" customHeight="1">
      <c r="A15" s="24" t="str">
        <v>Guvernanță &amp; responsabilitate</v>
      </c>
      <c r="B15" s="25" t="n">
        <f>SUMIFS('Evaluare NIS2'!$M$8:$M$47,'Evaluare NIS2'!$B$8:$B$47,$A15)</f>
        <v>0</v>
      </c>
      <c r="C15" s="24" t="n">
        <f>COUNTIFS('Evaluare NIS2'!$B$8:$B$47,$A15,'Evaluare NIS2'!$E$8:$E$47,"N/A")</f>
        <v>0</v>
      </c>
      <c r="D15" s="24" t="n">
        <f>SUMIFS('Evaluare NIS2'!$N$8:$N$47,'Evaluare NIS2'!$B$8:$B$47,$A15)</f>
        <v>0</v>
      </c>
      <c r="E15" s="24" t="n">
        <f>SUMIFS('Evaluare NIS2'!$O$8:$O$47,'Evaluare NIS2'!$B$8:$B$47,$A15)</f>
        <v>0</v>
      </c>
      <c r="F15" s="26" t="str">
        <f>IF(J15-E15-SUMPRODUCT(--('Evaluare NIS2'!$B$8:$B$47=$A15),--('Evaluare NIS2'!$E$8:$E$47=""))&gt;0,"Status invalid",IF(D15=0,IF(C15=J15,"N/A","Neevaluat"),B15/D15))</f>
        <v>Neevaluat</v>
      </c>
      <c r="G15" s="24" t="n">
        <f>COUNTIFS('Evaluare NIS2'!$B$8:$B$47,$A15,'Evaluare NIS2'!$E$8:$E$47,"Implementat")</f>
        <v>0</v>
      </c>
      <c r="H15" s="24" t="n">
        <f>COUNTIFS('Evaluare NIS2'!$B$8:$B$47,$A15,'Evaluare NIS2'!$E$8:$E$47,"Parțial implementat")</f>
        <v>0</v>
      </c>
      <c r="I15" s="24" t="n">
        <f>COUNTIFS('Evaluare NIS2'!$B$8:$B$47,$A15,'Evaluare NIS2'!$E$8:$E$47,"Neimplementat")</f>
        <v>0</v>
      </c>
      <c r="J15" s="24" t="n">
        <f>COUNTIFS('Evaluare NIS2'!$B$8:$B$47,$A15)</f>
        <v>6</v>
      </c>
    </row>
    <row r="16" ht="37" customHeight="1">
      <c r="A16" s="3" t="str">
        <v>Risc &amp; active</v>
      </c>
      <c r="B16" s="23" t="n">
        <f>SUMIFS('Evaluare NIS2'!$M$8:$M$47,'Evaluare NIS2'!$B$8:$B$47,$A16)</f>
        <v>0</v>
      </c>
      <c r="C16" s="3" t="n">
        <f>COUNTIFS('Evaluare NIS2'!$B$8:$B$47,$A16,'Evaluare NIS2'!$E$8:$E$47,"N/A")</f>
        <v>0</v>
      </c>
      <c r="D16" s="3" t="n">
        <f>SUMIFS('Evaluare NIS2'!$N$8:$N$47,'Evaluare NIS2'!$B$8:$B$47,$A16)</f>
        <v>0</v>
      </c>
      <c r="E16" s="3" t="n">
        <f>SUMIFS('Evaluare NIS2'!$O$8:$O$47,'Evaluare NIS2'!$B$8:$B$47,$A16)</f>
        <v>0</v>
      </c>
      <c r="F16" s="22" t="str">
        <f>IF(J16-E16-SUMPRODUCT(--('Evaluare NIS2'!$B$8:$B$47=$A16),--('Evaluare NIS2'!$E$8:$E$47=""))&gt;0,"Status invalid",IF(D16=0,IF(C16=J16,"N/A","Neevaluat"),B16/D16))</f>
        <v>Neevaluat</v>
      </c>
      <c r="G16" s="3" t="n">
        <f>COUNTIFS('Evaluare NIS2'!$B$8:$B$47,$A16,'Evaluare NIS2'!$E$8:$E$47,"Implementat")</f>
        <v>0</v>
      </c>
      <c r="H16" s="3" t="n">
        <f>COUNTIFS('Evaluare NIS2'!$B$8:$B$47,$A16,'Evaluare NIS2'!$E$8:$E$47,"Parțial implementat")</f>
        <v>0</v>
      </c>
      <c r="I16" s="3" t="n">
        <f>COUNTIFS('Evaluare NIS2'!$B$8:$B$47,$A16,'Evaluare NIS2'!$E$8:$E$47,"Neimplementat")</f>
        <v>0</v>
      </c>
      <c r="J16" s="3" t="n">
        <f>COUNTIFS('Evaluare NIS2'!$B$8:$B$47,$A16)</f>
        <v>6</v>
      </c>
    </row>
    <row r="17" ht="37" customHeight="1">
      <c r="A17" s="24" t="str">
        <v>Identitate &amp; acces</v>
      </c>
      <c r="B17" s="25" t="n">
        <f>SUMIFS('Evaluare NIS2'!$M$8:$M$47,'Evaluare NIS2'!$B$8:$B$47,$A17)</f>
        <v>0</v>
      </c>
      <c r="C17" s="24" t="n">
        <f>COUNTIFS('Evaluare NIS2'!$B$8:$B$47,$A17,'Evaluare NIS2'!$E$8:$E$47,"N/A")</f>
        <v>0</v>
      </c>
      <c r="D17" s="24" t="n">
        <f>SUMIFS('Evaluare NIS2'!$N$8:$N$47,'Evaluare NIS2'!$B$8:$B$47,$A17)</f>
        <v>0</v>
      </c>
      <c r="E17" s="24" t="n">
        <f>SUMIFS('Evaluare NIS2'!$O$8:$O$47,'Evaluare NIS2'!$B$8:$B$47,$A17)</f>
        <v>0</v>
      </c>
      <c r="F17" s="26" t="str">
        <f>IF(J17-E17-SUMPRODUCT(--('Evaluare NIS2'!$B$8:$B$47=$A17),--('Evaluare NIS2'!$E$8:$E$47=""))&gt;0,"Status invalid",IF(D17=0,IF(C17=J17,"N/A","Neevaluat"),B17/D17))</f>
        <v>Neevaluat</v>
      </c>
      <c r="G17" s="24" t="n">
        <f>COUNTIFS('Evaluare NIS2'!$B$8:$B$47,$A17,'Evaluare NIS2'!$E$8:$E$47,"Implementat")</f>
        <v>0</v>
      </c>
      <c r="H17" s="24" t="n">
        <f>COUNTIFS('Evaluare NIS2'!$B$8:$B$47,$A17,'Evaluare NIS2'!$E$8:$E$47,"Parțial implementat")</f>
        <v>0</v>
      </c>
      <c r="I17" s="24" t="n">
        <f>COUNTIFS('Evaluare NIS2'!$B$8:$B$47,$A17,'Evaluare NIS2'!$E$8:$E$47,"Neimplementat")</f>
        <v>0</v>
      </c>
      <c r="J17" s="24" t="n">
        <f>COUNTIFS('Evaluare NIS2'!$B$8:$B$47,$A17)</f>
        <v>6</v>
      </c>
    </row>
    <row r="18" ht="37" customHeight="1">
      <c r="A18" s="3" t="str">
        <v>Vulnerabilități &amp; operațiuni de securitate</v>
      </c>
      <c r="B18" s="23" t="n">
        <f>SUMIFS('Evaluare NIS2'!$M$8:$M$47,'Evaluare NIS2'!$B$8:$B$47,$A18)</f>
        <v>0</v>
      </c>
      <c r="C18" s="3" t="n">
        <f>COUNTIFS('Evaluare NIS2'!$B$8:$B$47,$A18,'Evaluare NIS2'!$E$8:$E$47,"N/A")</f>
        <v>0</v>
      </c>
      <c r="D18" s="3" t="n">
        <f>SUMIFS('Evaluare NIS2'!$N$8:$N$47,'Evaluare NIS2'!$B$8:$B$47,$A18)</f>
        <v>0</v>
      </c>
      <c r="E18" s="3" t="n">
        <f>SUMIFS('Evaluare NIS2'!$O$8:$O$47,'Evaluare NIS2'!$B$8:$B$47,$A18)</f>
        <v>0</v>
      </c>
      <c r="F18" s="22" t="str">
        <f>IF(J18-E18-SUMPRODUCT(--('Evaluare NIS2'!$B$8:$B$47=$A18),--('Evaluare NIS2'!$E$8:$E$47=""))&gt;0,"Status invalid",IF(D18=0,IF(C18=J18,"N/A","Neevaluat"),B18/D18))</f>
        <v>Neevaluat</v>
      </c>
      <c r="G18" s="3" t="n">
        <f>COUNTIFS('Evaluare NIS2'!$B$8:$B$47,$A18,'Evaluare NIS2'!$E$8:$E$47,"Implementat")</f>
        <v>0</v>
      </c>
      <c r="H18" s="3" t="n">
        <f>COUNTIFS('Evaluare NIS2'!$B$8:$B$47,$A18,'Evaluare NIS2'!$E$8:$E$47,"Parțial implementat")</f>
        <v>0</v>
      </c>
      <c r="I18" s="3" t="n">
        <f>COUNTIFS('Evaluare NIS2'!$B$8:$B$47,$A18,'Evaluare NIS2'!$E$8:$E$47,"Neimplementat")</f>
        <v>0</v>
      </c>
      <c r="J18" s="3" t="n">
        <f>COUNTIFS('Evaluare NIS2'!$B$8:$B$47,$A18)</f>
        <v>7</v>
      </c>
    </row>
    <row r="19" ht="37" customHeight="1">
      <c r="A19" s="24" t="str">
        <v>Răspuns la incidente &amp; raportare</v>
      </c>
      <c r="B19" s="25" t="n">
        <f>SUMIFS('Evaluare NIS2'!$M$8:$M$47,'Evaluare NIS2'!$B$8:$B$47,$A19)</f>
        <v>0</v>
      </c>
      <c r="C19" s="24" t="n">
        <f>COUNTIFS('Evaluare NIS2'!$B$8:$B$47,$A19,'Evaluare NIS2'!$E$8:$E$47,"N/A")</f>
        <v>0</v>
      </c>
      <c r="D19" s="24" t="n">
        <f>SUMIFS('Evaluare NIS2'!$N$8:$N$47,'Evaluare NIS2'!$B$8:$B$47,$A19)</f>
        <v>0</v>
      </c>
      <c r="E19" s="24" t="n">
        <f>SUMIFS('Evaluare NIS2'!$O$8:$O$47,'Evaluare NIS2'!$B$8:$B$47,$A19)</f>
        <v>0</v>
      </c>
      <c r="F19" s="26" t="str">
        <f>IF(J19-E19-SUMPRODUCT(--('Evaluare NIS2'!$B$8:$B$47=$A19),--('Evaluare NIS2'!$E$8:$E$47=""))&gt;0,"Status invalid",IF(D19=0,IF(C19=J19,"N/A","Neevaluat"),B19/D19))</f>
        <v>Neevaluat</v>
      </c>
      <c r="G19" s="24" t="n">
        <f>COUNTIFS('Evaluare NIS2'!$B$8:$B$47,$A19,'Evaluare NIS2'!$E$8:$E$47,"Implementat")</f>
        <v>0</v>
      </c>
      <c r="H19" s="24" t="n">
        <f>COUNTIFS('Evaluare NIS2'!$B$8:$B$47,$A19,'Evaluare NIS2'!$E$8:$E$47,"Parțial implementat")</f>
        <v>0</v>
      </c>
      <c r="I19" s="24" t="n">
        <f>COUNTIFS('Evaluare NIS2'!$B$8:$B$47,$A19,'Evaluare NIS2'!$E$8:$E$47,"Neimplementat")</f>
        <v>0</v>
      </c>
      <c r="J19" s="24" t="n">
        <f>COUNTIFS('Evaluare NIS2'!$B$8:$B$47,$A19)</f>
        <v>6</v>
      </c>
    </row>
    <row r="20" ht="37" customHeight="1">
      <c r="A20" s="3" t="str">
        <v>Continuitate &amp; recuperare</v>
      </c>
      <c r="B20" s="23" t="n">
        <f>SUMIFS('Evaluare NIS2'!$M$8:$M$47,'Evaluare NIS2'!$B$8:$B$47,$A20)</f>
        <v>0</v>
      </c>
      <c r="C20" s="3" t="n">
        <f>COUNTIFS('Evaluare NIS2'!$B$8:$B$47,$A20,'Evaluare NIS2'!$E$8:$E$47,"N/A")</f>
        <v>0</v>
      </c>
      <c r="D20" s="3" t="n">
        <f>SUMIFS('Evaluare NIS2'!$N$8:$N$47,'Evaluare NIS2'!$B$8:$B$47,$A20)</f>
        <v>0</v>
      </c>
      <c r="E20" s="3" t="n">
        <f>SUMIFS('Evaluare NIS2'!$O$8:$O$47,'Evaluare NIS2'!$B$8:$B$47,$A20)</f>
        <v>0</v>
      </c>
      <c r="F20" s="22" t="str">
        <f>IF(J20-E20-SUMPRODUCT(--('Evaluare NIS2'!$B$8:$B$47=$A20),--('Evaluare NIS2'!$E$8:$E$47=""))&gt;0,"Status invalid",IF(D20=0,IF(C20=J20,"N/A","Neevaluat"),B20/D20))</f>
        <v>Neevaluat</v>
      </c>
      <c r="G20" s="3" t="n">
        <f>COUNTIFS('Evaluare NIS2'!$B$8:$B$47,$A20,'Evaluare NIS2'!$E$8:$E$47,"Implementat")</f>
        <v>0</v>
      </c>
      <c r="H20" s="3" t="n">
        <f>COUNTIFS('Evaluare NIS2'!$B$8:$B$47,$A20,'Evaluare NIS2'!$E$8:$E$47,"Parțial implementat")</f>
        <v>0</v>
      </c>
      <c r="I20" s="3" t="n">
        <f>COUNTIFS('Evaluare NIS2'!$B$8:$B$47,$A20,'Evaluare NIS2'!$E$8:$E$47,"Neimplementat")</f>
        <v>0</v>
      </c>
      <c r="J20" s="3" t="n">
        <f>COUNTIFS('Evaluare NIS2'!$B$8:$B$47,$A20)</f>
        <v>5</v>
      </c>
    </row>
    <row r="21" ht="37" customHeight="1">
      <c r="A21" s="24" t="str">
        <v>Furnizori &amp; dovezi</v>
      </c>
      <c r="B21" s="25" t="n">
        <f>SUMIFS('Evaluare NIS2'!$M$8:$M$47,'Evaluare NIS2'!$B$8:$B$47,$A21)</f>
        <v>0</v>
      </c>
      <c r="C21" s="24" t="n">
        <f>COUNTIFS('Evaluare NIS2'!$B$8:$B$47,$A21,'Evaluare NIS2'!$E$8:$E$47,"N/A")</f>
        <v>0</v>
      </c>
      <c r="D21" s="24" t="n">
        <f>SUMIFS('Evaluare NIS2'!$N$8:$N$47,'Evaluare NIS2'!$B$8:$B$47,$A21)</f>
        <v>0</v>
      </c>
      <c r="E21" s="24" t="n">
        <f>SUMIFS('Evaluare NIS2'!$O$8:$O$47,'Evaluare NIS2'!$B$8:$B$47,$A21)</f>
        <v>0</v>
      </c>
      <c r="F21" s="26" t="str">
        <f>IF(J21-E21-SUMPRODUCT(--('Evaluare NIS2'!$B$8:$B$47=$A21),--('Evaluare NIS2'!$E$8:$E$47=""))&gt;0,"Status invalid",IF(D21=0,IF(C21=J21,"N/A","Neevaluat"),B21/D21))</f>
        <v>Neevaluat</v>
      </c>
      <c r="G21" s="24" t="n">
        <f>COUNTIFS('Evaluare NIS2'!$B$8:$B$47,$A21,'Evaluare NIS2'!$E$8:$E$47,"Implementat")</f>
        <v>0</v>
      </c>
      <c r="H21" s="24" t="n">
        <f>COUNTIFS('Evaluare NIS2'!$B$8:$B$47,$A21,'Evaluare NIS2'!$E$8:$E$47,"Parțial implementat")</f>
        <v>0</v>
      </c>
      <c r="I21" s="24" t="n">
        <f>COUNTIFS('Evaluare NIS2'!$B$8:$B$47,$A21,'Evaluare NIS2'!$E$8:$E$47,"Neimplementat")</f>
        <v>0</v>
      </c>
      <c r="J21" s="24" t="n">
        <f>COUNTIFS('Evaluare NIS2'!$B$8:$B$47,$A21)</f>
        <v>4</v>
      </c>
    </row>
    <row r="22" ht="24" customHeight="1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ht="24" customHeight="1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ht="32" customHeight="1">
      <c r="A24" s="13" t="str">
        <v>Indicator de verificat</v>
      </c>
      <c r="B24" s="13" t="str">
        <v>Număr</v>
      </c>
      <c r="C24" s="2"/>
      <c r="D24" s="13" t="str">
        <v>Status</v>
      </c>
      <c r="E24" s="13" t="str">
        <v>Controale</v>
      </c>
      <c r="F24" s="10" t="str">
        <v>Următorul pas</v>
      </c>
      <c r="G24" s="10"/>
      <c r="H24" s="10"/>
      <c r="I24" s="10"/>
      <c r="J24" s="10"/>
    </row>
    <row r="25" ht="32" customHeight="1">
      <c r="A25" s="2" t="str">
        <v>Controale necompletate</v>
      </c>
      <c r="B25" s="2" t="n">
        <f>COUNTBLANK('Evaluare NIS2'!$E$8:$E$47)</f>
        <v>40</v>
      </c>
      <c r="C25" s="2"/>
      <c r="D25" s="3" t="str">
        <v>Implementat</v>
      </c>
      <c r="E25" s="2" t="n">
        <f>COUNTIFS('Evaluare NIS2'!$E$8:$E$47,D25)</f>
        <v>0</v>
      </c>
      <c r="F25" s="3" t="str">
        <f>IF(B27&gt;0,"Corectați statusurile invalide înainte de interpretarea rezultatului.",IF(D12&gt;0,"Începeți cu lipsurile de prioritate ridicată din Acțiuni prioritare. Stabiliți responsabilul și termenul în Plan de acțiune.",IF(A12&gt;0,"Planificați remedierea lipsurilor declarate și verificarea dovezilor.",IF(F5&lt;1,"Continuați evaluarea pentru o imagine completă a perimetrului.","Validați dovezile și justificările N/A. Revizuiți riscurile cu conducerea."))))</f>
        <v>Continuați evaluarea pentru o imagine completă a perimetrului.</v>
      </c>
      <c r="G25" s="3"/>
      <c r="H25" s="3"/>
      <c r="I25" s="3"/>
      <c r="J25" s="3"/>
    </row>
    <row r="26" ht="32" customHeight="1">
      <c r="A26" s="2" t="str">
        <v>N/A fără justificare</v>
      </c>
      <c r="B26" s="2" t="n">
        <f>SUMPRODUCT(--('Evaluare NIS2'!$E$8:$E$47="N/A"),--('Evaluare NIS2'!$K$8:$K$47=""))</f>
        <v>0</v>
      </c>
      <c r="C26" s="2"/>
      <c r="D26" s="3" t="str">
        <v>Parțial implementat</v>
      </c>
      <c r="E26" s="2" t="n">
        <f>COUNTIFS('Evaluare NIS2'!$E$8:$E$47,D26)</f>
        <v>0</v>
      </c>
      <c r="F26" s="3"/>
      <c r="G26" s="3"/>
      <c r="H26" s="3"/>
      <c r="I26" s="3"/>
      <c r="J26" s="3"/>
    </row>
    <row r="27" ht="32" customHeight="1">
      <c r="A27" s="2" t="str">
        <v>Statusuri invalide</v>
      </c>
      <c r="B27" s="2" t="n">
        <f>40-SUM(E15:E21)-B25</f>
        <v>0</v>
      </c>
      <c r="C27" s="2"/>
      <c r="D27" s="3" t="str">
        <v>Neimplementat</v>
      </c>
      <c r="E27" s="2" t="n">
        <f>COUNTIFS('Evaluare NIS2'!$E$8:$E$47,D27)</f>
        <v>0</v>
      </c>
      <c r="F27" s="3"/>
      <c r="G27" s="3"/>
      <c r="H27" s="3"/>
      <c r="I27" s="3"/>
      <c r="J27" s="3"/>
    </row>
    <row r="28" ht="32" customHeight="1">
      <c r="A28" s="2" t="str">
        <v>Lipsuri fără responsabil</v>
      </c>
      <c r="B28" s="2" t="n">
        <f>SUMPRODUCT(--(('Evaluare NIS2'!$E$8:$E$47="Neimplementat")+('Evaluare NIS2'!$E$8:$E$47="Parțial implementat")),--('Evaluare NIS2'!$G$8:$G$47=""))</f>
        <v>0</v>
      </c>
      <c r="C28" s="2"/>
      <c r="D28" s="3" t="str">
        <v>N/A</v>
      </c>
      <c r="E28" s="2" t="n">
        <f>COUNTIFS('Evaluare NIS2'!$E$8:$E$47,D28)</f>
        <v>0</v>
      </c>
      <c r="F28" s="3"/>
      <c r="G28" s="3"/>
      <c r="H28" s="3"/>
      <c r="I28" s="3"/>
      <c r="J28" s="3"/>
    </row>
    <row r="29" ht="28" customHeight="1">
      <c r="A29" s="2" t="str">
        <v>Priorități invalide / lipsă</v>
      </c>
      <c r="B29" s="2" t="n">
        <f>40-COUNTIFS('Evaluare NIS2'!$H$8:$H$47,"Ridicată")-COUNTIFS('Evaluare NIS2'!$H$8:$H$47,"Medie")-COUNTIFS('Evaluare NIS2'!$H$8:$H$47,"Scăzută")</f>
        <v>0</v>
      </c>
      <c r="C29" s="2"/>
      <c r="D29" s="3" t="str">
        <v>Necompletat</v>
      </c>
      <c r="E29" s="2" t="n">
        <f>B25</f>
        <v>40</v>
      </c>
      <c r="F29" s="2"/>
      <c r="G29" s="2"/>
      <c r="H29" s="2"/>
      <c r="I29" s="2"/>
      <c r="J29" s="2"/>
    </row>
    <row r="30" ht="24" customHeight="1">
      <c r="A30" s="2"/>
      <c r="B30" s="2"/>
      <c r="C30" s="2"/>
      <c r="D30" s="2"/>
      <c r="E30" s="2"/>
      <c r="F30" s="3" t="str">
        <v>O referință de dovadă completată nu confirmă eficacitatea controlului. Verificați conținutul, data și acoperirea dovezii în Registru dovezi.</v>
      </c>
      <c r="G30" s="3"/>
      <c r="H30" s="3"/>
      <c r="I30" s="3"/>
      <c r="J30" s="3"/>
    </row>
    <row r="31" ht="24" customHeight="1">
      <c r="A31" s="3" t="str">
        <v>Scorul este o medie simplă a controalelor evaluate aplicabile. Prioritatea și existența dovezilor nu modifică punctajul. Consultați lipsurile și validați dovezile înainte de concluzii.</v>
      </c>
      <c r="B31" s="3"/>
      <c r="C31" s="3"/>
      <c r="D31" s="3"/>
      <c r="E31" s="3"/>
      <c r="F31" s="3"/>
      <c r="G31" s="3"/>
      <c r="H31" s="3"/>
      <c r="I31" s="3"/>
      <c r="J31" s="3"/>
    </row>
    <row r="32" ht="24" customHeight="1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ht="24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ht="24" customHeight="1">
      <c r="A36" s="3" t="str">
        <v>Instrument orientativ. Nu stabilește singur aplicabilitatea sau conformitatea juridică NIS2 și nu înlocuiește un audit/assessment.</v>
      </c>
      <c r="B36" s="3"/>
      <c r="C36" s="3"/>
      <c r="D36" s="3"/>
      <c r="E36" s="3"/>
      <c r="F36" s="3"/>
      <c r="G36" s="3"/>
      <c r="H36" s="3"/>
      <c r="I36" s="3"/>
      <c r="J36" s="3"/>
    </row>
    <row r="37" ht="24" customHeight="1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ht="32" customHeight="1">
      <c r="A39" s="27" t="str">
        <v>Validează rezultatul cu Rizea Networks – NIS2 Readiness Assessment</v>
      </c>
      <c r="B39" s="27"/>
      <c r="C39" s="27"/>
      <c r="D39" s="27"/>
      <c r="E39" s="27"/>
      <c r="F39" s="27"/>
      <c r="G39" s="27"/>
      <c r="H39" s="27"/>
      <c r="I39" s="27"/>
      <c r="J39" s="27"/>
    </row>
  </sheetData>
  <mergeCells>
    <mergeCell ref="A2:J2"/>
    <mergeCell ref="A4:D4"/>
    <mergeCell ref="F4:J4"/>
    <mergeCell ref="A5:D6"/>
    <mergeCell ref="F5:J6"/>
    <mergeCell ref="A8:J9"/>
    <mergeCell ref="A11:C11"/>
    <mergeCell ref="D11:F11"/>
    <mergeCell ref="G11:J11"/>
    <mergeCell ref="A12:C12"/>
    <mergeCell ref="D12:F12"/>
    <mergeCell ref="G12:J12"/>
    <mergeCell ref="F24:J24"/>
    <mergeCell ref="F25:J28"/>
    <mergeCell ref="F30:J33"/>
    <mergeCell ref="A31:E33"/>
    <mergeCell ref="A36:J37"/>
    <mergeCell ref="A39:J39"/>
  </mergeCells>
  <conditionalFormatting sqref="B25:B29">
    <cfRule type="expression" dxfId="7" priority="1">
      <formula>B25&gt;0</formula>
    </cfRule>
  </conditionalFormatting>
  <hyperlinks>
    <hyperlink ref="A39" r:id="rIdNIS2Link1"/>
  </hyperlinks>
  <pageMargins left="0.3" right="0.3" top="0.4" bottom="0.4" header="0.2" footer="0.2"/>
  <pageSetup orientation="landscape" paperSize="8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87E8B"/>
  </sheetPr>
  <sheetViews>
    <sheetView showGridLines="0" workbookViewId="0" zoomScale="85">
      <pane xSplit="2" ySplit="7" topLeftCell="C8" activePane="bottomRight" state="frozen"/>
    </sheetView>
  </sheetViews>
  <sheetFormatPr defaultRowHeight="15"/>
  <cols>
    <col min="1" max="1" width="12" hidden="0" customWidth="1"/>
    <col min="2" max="2" width="25" hidden="0" customWidth="1"/>
    <col min="3" max="3" width="49" hidden="0" customWidth="1"/>
    <col min="4" max="4" width="25" hidden="0" customWidth="1"/>
    <col min="5" max="5" width="16" hidden="0" customWidth="1"/>
    <col min="6" max="6" width="23" hidden="0" customWidth="1"/>
    <col min="7" max="7" width="34" hidden="0" customWidth="1"/>
    <col min="8" max="8" width="36" hidden="0" customWidth="1"/>
    <col min="9" max="9" width="49" hidden="0" customWidth="1"/>
    <col min="10" max="10" width="40" hidden="0" customWidth="1"/>
    <col min="11" max="11" width="12" hidden="1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32" customHeight="1">
      <c r="A2" s="4" t="str">
        <v>Acțiuni prioritare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  <c r="K3" s="2"/>
    </row>
    <row r="4" ht="24" customHeight="1">
      <c r="A4" s="3" t="str">
        <v>Listă automată pentru controalele neimplementate sau parțial implementate. Ordine: prioritate, apoi status. Completați și urmăriți remedierile în „Plan de acțiune”; această foaie este calculată.</v>
      </c>
      <c r="B4" s="3"/>
      <c r="C4" s="3"/>
      <c r="D4" s="3"/>
      <c r="E4" s="3"/>
      <c r="F4" s="3"/>
      <c r="G4" s="3"/>
      <c r="H4" s="3"/>
      <c r="I4" s="3"/>
      <c r="J4" s="3"/>
      <c r="K4" s="2"/>
    </row>
    <row r="5" ht="2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2"/>
    </row>
    <row r="6" ht="32" customHeight="1">
      <c r="A6" s="3" t="str">
        <f>IF('Dashboard'!A12=0,IF('Dashboard'!F5=0,"Completați evaluarea pentru a identifica acțiunile.",IF('Dashboard'!F5&lt;1,"Nu există lipsuri declarate în controalele evaluate. Evaluarea este incompletă.","Nu există lipsuri declarate. Verificați dovezile și justificările N/A.")),"Lipsuri declarate: "&amp;'Dashboard'!A12&amp;". Cu prioritate ridicată: "&amp;'Dashboard'!D12&amp;".")</f>
        <v>Completați evaluarea pentru a identifica acțiunile.</v>
      </c>
      <c r="B6" s="3"/>
      <c r="C6" s="3"/>
      <c r="D6" s="3"/>
      <c r="E6" s="3"/>
      <c r="F6" s="3"/>
      <c r="G6" s="3"/>
      <c r="H6" s="3"/>
      <c r="I6" s="3"/>
      <c r="J6" s="3"/>
      <c r="K6" s="2"/>
    </row>
    <row r="7" ht="36" customHeight="1">
      <c r="A7" s="13" t="str">
        <v>ID</v>
      </c>
      <c r="B7" s="13" t="str">
        <v>Domeniu</v>
      </c>
      <c r="C7" s="13" t="str">
        <v>Control / întrebare</v>
      </c>
      <c r="D7" s="13" t="str">
        <v>Status evaluare</v>
      </c>
      <c r="E7" s="13" t="str">
        <v>Prioritate</v>
      </c>
      <c r="F7" s="13" t="str">
        <v>Responsabil</v>
      </c>
      <c r="G7" s="13" t="str">
        <v>Dovadă disponibilă</v>
      </c>
      <c r="H7" s="13" t="str">
        <v>Lipsă identificată (gap)</v>
      </c>
      <c r="I7" s="13" t="str">
        <v>Acțiune recomandată</v>
      </c>
      <c r="J7" s="13" t="str">
        <v>Dovadă așteptată</v>
      </c>
      <c r="K7" s="2" t="str">
        <v>Poziție sursă</v>
      </c>
    </row>
    <row r="8" ht="96" customHeight="1">
      <c r="A8" s="16" t="str">
        <f>IF($K8="","",IF(INDEX('Evaluare NIS2'!$A$8:$A$47,$K8)="","",INDEX('Evaluare NIS2'!$A$8:$A$47,$K8)))</f>
      </c>
      <c r="B8" s="16" t="str">
        <f>IF($K8="","",IF(INDEX('Evaluare NIS2'!$B$8:$B$47,$K8)="","",INDEX('Evaluare NIS2'!$B$8:$B$47,$K8)))</f>
      </c>
      <c r="C8" s="16" t="str">
        <f>IF($K8="","",IF(INDEX('Evaluare NIS2'!$C$8:$C$47,$K8)="","",INDEX('Evaluare NIS2'!$C$8:$C$47,$K8)))</f>
      </c>
      <c r="D8" s="16" t="str">
        <f>IF($K8="","",IF(INDEX('Evaluare NIS2'!$E$8:$E$47,$K8)="","",INDEX('Evaluare NIS2'!$E$8:$E$47,$K8)))</f>
      </c>
      <c r="E8" s="16" t="str">
        <f>IF($K8="","",IF(INDEX('Evaluare NIS2'!$H$8:$H$47,$K8)="","",INDEX('Evaluare NIS2'!$H$8:$H$47,$K8)))</f>
      </c>
      <c r="F8" s="16" t="str">
        <f>IF($K8="","",IF(INDEX('Evaluare NIS2'!$G$8:$G$47,$K8)="","",INDEX('Evaluare NIS2'!$G$8:$G$47,$K8)))</f>
      </c>
      <c r="G8" s="16" t="str">
        <f>IF($K8="","",IF(INDEX('Evaluare NIS2'!$F$8:$F$47,$K8)="","",INDEX('Evaluare NIS2'!$F$8:$F$47,$K8)))</f>
      </c>
      <c r="H8" s="16" t="str">
        <f>IF($K8="","",IF(INDEX('Evaluare NIS2'!$I$8:$I$47,$K8)="","",INDEX('Evaluare NIS2'!$I$8:$I$47,$K8)))</f>
      </c>
      <c r="I8" s="16" t="str">
        <f>IF($K8="","",IF(INDEX('Evaluare NIS2'!$J$8:$J$47,$K8)="","",INDEX('Evaluare NIS2'!$J$8:$J$47,$K8)))</f>
      </c>
      <c r="J8" s="16" t="str">
        <f>IF($K8="","",IF(INDEX('Evaluare NIS2'!$L$8:$L$47,$K8)="","",INDEX('Evaluare NIS2'!$L$8:$L$47,$K8)))</f>
      </c>
      <c r="K8" s="2" t="str">
        <f>IF((ROW()-7)&lt;='Dashboard'!$A$12,MATCH(SMALL('Evaluare NIS2'!$P$8:$P$47,(ROW()-7)),'Evaluare NIS2'!$P$8:$P$47,0),"")</f>
      </c>
    </row>
    <row r="9" ht="96" customHeight="1">
      <c r="A9" s="16" t="str">
        <f>IF($K9="","",IF(INDEX('Evaluare NIS2'!$A$8:$A$47,$K9)="","",INDEX('Evaluare NIS2'!$A$8:$A$47,$K9)))</f>
      </c>
      <c r="B9" s="16" t="str">
        <f>IF($K9="","",IF(INDEX('Evaluare NIS2'!$B$8:$B$47,$K9)="","",INDEX('Evaluare NIS2'!$B$8:$B$47,$K9)))</f>
      </c>
      <c r="C9" s="16" t="str">
        <f>IF($K9="","",IF(INDEX('Evaluare NIS2'!$C$8:$C$47,$K9)="","",INDEX('Evaluare NIS2'!$C$8:$C$47,$K9)))</f>
      </c>
      <c r="D9" s="16" t="str">
        <f>IF($K9="","",IF(INDEX('Evaluare NIS2'!$E$8:$E$47,$K9)="","",INDEX('Evaluare NIS2'!$E$8:$E$47,$K9)))</f>
      </c>
      <c r="E9" s="16" t="str">
        <f>IF($K9="","",IF(INDEX('Evaluare NIS2'!$H$8:$H$47,$K9)="","",INDEX('Evaluare NIS2'!$H$8:$H$47,$K9)))</f>
      </c>
      <c r="F9" s="16" t="str">
        <f>IF($K9="","",IF(INDEX('Evaluare NIS2'!$G$8:$G$47,$K9)="","",INDEX('Evaluare NIS2'!$G$8:$G$47,$K9)))</f>
      </c>
      <c r="G9" s="16" t="str">
        <f>IF($K9="","",IF(INDEX('Evaluare NIS2'!$F$8:$F$47,$K9)="","",INDEX('Evaluare NIS2'!$F$8:$F$47,$K9)))</f>
      </c>
      <c r="H9" s="16" t="str">
        <f>IF($K9="","",IF(INDEX('Evaluare NIS2'!$I$8:$I$47,$K9)="","",INDEX('Evaluare NIS2'!$I$8:$I$47,$K9)))</f>
      </c>
      <c r="I9" s="16" t="str">
        <f>IF($K9="","",IF(INDEX('Evaluare NIS2'!$J$8:$J$47,$K9)="","",INDEX('Evaluare NIS2'!$J$8:$J$47,$K9)))</f>
      </c>
      <c r="J9" s="16" t="str">
        <f>IF($K9="","",IF(INDEX('Evaluare NIS2'!$L$8:$L$47,$K9)="","",INDEX('Evaluare NIS2'!$L$8:$L$47,$K9)))</f>
      </c>
      <c r="K9" s="2" t="str">
        <f>IF((ROW()-7)&lt;='Dashboard'!$A$12,MATCH(SMALL('Evaluare NIS2'!$P$8:$P$47,(ROW()-7)),'Evaluare NIS2'!$P$8:$P$47,0),"")</f>
      </c>
    </row>
    <row r="10" ht="96" customHeight="1">
      <c r="A10" s="16" t="str">
        <f>IF($K10="","",IF(INDEX('Evaluare NIS2'!$A$8:$A$47,$K10)="","",INDEX('Evaluare NIS2'!$A$8:$A$47,$K10)))</f>
      </c>
      <c r="B10" s="16" t="str">
        <f>IF($K10="","",IF(INDEX('Evaluare NIS2'!$B$8:$B$47,$K10)="","",INDEX('Evaluare NIS2'!$B$8:$B$47,$K10)))</f>
      </c>
      <c r="C10" s="16" t="str">
        <f>IF($K10="","",IF(INDEX('Evaluare NIS2'!$C$8:$C$47,$K10)="","",INDEX('Evaluare NIS2'!$C$8:$C$47,$K10)))</f>
      </c>
      <c r="D10" s="16" t="str">
        <f>IF($K10="","",IF(INDEX('Evaluare NIS2'!$E$8:$E$47,$K10)="","",INDEX('Evaluare NIS2'!$E$8:$E$47,$K10)))</f>
      </c>
      <c r="E10" s="16" t="str">
        <f>IF($K10="","",IF(INDEX('Evaluare NIS2'!$H$8:$H$47,$K10)="","",INDEX('Evaluare NIS2'!$H$8:$H$47,$K10)))</f>
      </c>
      <c r="F10" s="16" t="str">
        <f>IF($K10="","",IF(INDEX('Evaluare NIS2'!$G$8:$G$47,$K10)="","",INDEX('Evaluare NIS2'!$G$8:$G$47,$K10)))</f>
      </c>
      <c r="G10" s="16" t="str">
        <f>IF($K10="","",IF(INDEX('Evaluare NIS2'!$F$8:$F$47,$K10)="","",INDEX('Evaluare NIS2'!$F$8:$F$47,$K10)))</f>
      </c>
      <c r="H10" s="16" t="str">
        <f>IF($K10="","",IF(INDEX('Evaluare NIS2'!$I$8:$I$47,$K10)="","",INDEX('Evaluare NIS2'!$I$8:$I$47,$K10)))</f>
      </c>
      <c r="I10" s="16" t="str">
        <f>IF($K10="","",IF(INDEX('Evaluare NIS2'!$J$8:$J$47,$K10)="","",INDEX('Evaluare NIS2'!$J$8:$J$47,$K10)))</f>
      </c>
      <c r="J10" s="16" t="str">
        <f>IF($K10="","",IF(INDEX('Evaluare NIS2'!$L$8:$L$47,$K10)="","",INDEX('Evaluare NIS2'!$L$8:$L$47,$K10)))</f>
      </c>
      <c r="K10" s="2" t="str">
        <f>IF((ROW()-7)&lt;='Dashboard'!$A$12,MATCH(SMALL('Evaluare NIS2'!$P$8:$P$47,(ROW()-7)),'Evaluare NIS2'!$P$8:$P$47,0),"")</f>
      </c>
    </row>
    <row r="11" ht="96" customHeight="1">
      <c r="A11" s="16" t="str">
        <f>IF($K11="","",IF(INDEX('Evaluare NIS2'!$A$8:$A$47,$K11)="","",INDEX('Evaluare NIS2'!$A$8:$A$47,$K11)))</f>
      </c>
      <c r="B11" s="16" t="str">
        <f>IF($K11="","",IF(INDEX('Evaluare NIS2'!$B$8:$B$47,$K11)="","",INDEX('Evaluare NIS2'!$B$8:$B$47,$K11)))</f>
      </c>
      <c r="C11" s="16" t="str">
        <f>IF($K11="","",IF(INDEX('Evaluare NIS2'!$C$8:$C$47,$K11)="","",INDEX('Evaluare NIS2'!$C$8:$C$47,$K11)))</f>
      </c>
      <c r="D11" s="16" t="str">
        <f>IF($K11="","",IF(INDEX('Evaluare NIS2'!$E$8:$E$47,$K11)="","",INDEX('Evaluare NIS2'!$E$8:$E$47,$K11)))</f>
      </c>
      <c r="E11" s="16" t="str">
        <f>IF($K11="","",IF(INDEX('Evaluare NIS2'!$H$8:$H$47,$K11)="","",INDEX('Evaluare NIS2'!$H$8:$H$47,$K11)))</f>
      </c>
      <c r="F11" s="16" t="str">
        <f>IF($K11="","",IF(INDEX('Evaluare NIS2'!$G$8:$G$47,$K11)="","",INDEX('Evaluare NIS2'!$G$8:$G$47,$K11)))</f>
      </c>
      <c r="G11" s="16" t="str">
        <f>IF($K11="","",IF(INDEX('Evaluare NIS2'!$F$8:$F$47,$K11)="","",INDEX('Evaluare NIS2'!$F$8:$F$47,$K11)))</f>
      </c>
      <c r="H11" s="16" t="str">
        <f>IF($K11="","",IF(INDEX('Evaluare NIS2'!$I$8:$I$47,$K11)="","",INDEX('Evaluare NIS2'!$I$8:$I$47,$K11)))</f>
      </c>
      <c r="I11" s="16" t="str">
        <f>IF($K11="","",IF(INDEX('Evaluare NIS2'!$J$8:$J$47,$K11)="","",INDEX('Evaluare NIS2'!$J$8:$J$47,$K11)))</f>
      </c>
      <c r="J11" s="16" t="str">
        <f>IF($K11="","",IF(INDEX('Evaluare NIS2'!$L$8:$L$47,$K11)="","",INDEX('Evaluare NIS2'!$L$8:$L$47,$K11)))</f>
      </c>
      <c r="K11" s="2" t="str">
        <f>IF((ROW()-7)&lt;='Dashboard'!$A$12,MATCH(SMALL('Evaluare NIS2'!$P$8:$P$47,(ROW()-7)),'Evaluare NIS2'!$P$8:$P$47,0),"")</f>
      </c>
    </row>
    <row r="12" ht="96" customHeight="1">
      <c r="A12" s="16" t="str">
        <f>IF($K12="","",IF(INDEX('Evaluare NIS2'!$A$8:$A$47,$K12)="","",INDEX('Evaluare NIS2'!$A$8:$A$47,$K12)))</f>
      </c>
      <c r="B12" s="16" t="str">
        <f>IF($K12="","",IF(INDEX('Evaluare NIS2'!$B$8:$B$47,$K12)="","",INDEX('Evaluare NIS2'!$B$8:$B$47,$K12)))</f>
      </c>
      <c r="C12" s="16" t="str">
        <f>IF($K12="","",IF(INDEX('Evaluare NIS2'!$C$8:$C$47,$K12)="","",INDEX('Evaluare NIS2'!$C$8:$C$47,$K12)))</f>
      </c>
      <c r="D12" s="16" t="str">
        <f>IF($K12="","",IF(INDEX('Evaluare NIS2'!$E$8:$E$47,$K12)="","",INDEX('Evaluare NIS2'!$E$8:$E$47,$K12)))</f>
      </c>
      <c r="E12" s="16" t="str">
        <f>IF($K12="","",IF(INDEX('Evaluare NIS2'!$H$8:$H$47,$K12)="","",INDEX('Evaluare NIS2'!$H$8:$H$47,$K12)))</f>
      </c>
      <c r="F12" s="16" t="str">
        <f>IF($K12="","",IF(INDEX('Evaluare NIS2'!$G$8:$G$47,$K12)="","",INDEX('Evaluare NIS2'!$G$8:$G$47,$K12)))</f>
      </c>
      <c r="G12" s="16" t="str">
        <f>IF($K12="","",IF(INDEX('Evaluare NIS2'!$F$8:$F$47,$K12)="","",INDEX('Evaluare NIS2'!$F$8:$F$47,$K12)))</f>
      </c>
      <c r="H12" s="16" t="str">
        <f>IF($K12="","",IF(INDEX('Evaluare NIS2'!$I$8:$I$47,$K12)="","",INDEX('Evaluare NIS2'!$I$8:$I$47,$K12)))</f>
      </c>
      <c r="I12" s="16" t="str">
        <f>IF($K12="","",IF(INDEX('Evaluare NIS2'!$J$8:$J$47,$K12)="","",INDEX('Evaluare NIS2'!$J$8:$J$47,$K12)))</f>
      </c>
      <c r="J12" s="16" t="str">
        <f>IF($K12="","",IF(INDEX('Evaluare NIS2'!$L$8:$L$47,$K12)="","",INDEX('Evaluare NIS2'!$L$8:$L$47,$K12)))</f>
      </c>
      <c r="K12" s="2" t="str">
        <f>IF((ROW()-7)&lt;='Dashboard'!$A$12,MATCH(SMALL('Evaluare NIS2'!$P$8:$P$47,(ROW()-7)),'Evaluare NIS2'!$P$8:$P$47,0),"")</f>
      </c>
    </row>
    <row r="13" ht="96" customHeight="1">
      <c r="A13" s="16" t="str">
        <f>IF($K13="","",IF(INDEX('Evaluare NIS2'!$A$8:$A$47,$K13)="","",INDEX('Evaluare NIS2'!$A$8:$A$47,$K13)))</f>
      </c>
      <c r="B13" s="16" t="str">
        <f>IF($K13="","",IF(INDEX('Evaluare NIS2'!$B$8:$B$47,$K13)="","",INDEX('Evaluare NIS2'!$B$8:$B$47,$K13)))</f>
      </c>
      <c r="C13" s="16" t="str">
        <f>IF($K13="","",IF(INDEX('Evaluare NIS2'!$C$8:$C$47,$K13)="","",INDEX('Evaluare NIS2'!$C$8:$C$47,$K13)))</f>
      </c>
      <c r="D13" s="16" t="str">
        <f>IF($K13="","",IF(INDEX('Evaluare NIS2'!$E$8:$E$47,$K13)="","",INDEX('Evaluare NIS2'!$E$8:$E$47,$K13)))</f>
      </c>
      <c r="E13" s="16" t="str">
        <f>IF($K13="","",IF(INDEX('Evaluare NIS2'!$H$8:$H$47,$K13)="","",INDEX('Evaluare NIS2'!$H$8:$H$47,$K13)))</f>
      </c>
      <c r="F13" s="16" t="str">
        <f>IF($K13="","",IF(INDEX('Evaluare NIS2'!$G$8:$G$47,$K13)="","",INDEX('Evaluare NIS2'!$G$8:$G$47,$K13)))</f>
      </c>
      <c r="G13" s="16" t="str">
        <f>IF($K13="","",IF(INDEX('Evaluare NIS2'!$F$8:$F$47,$K13)="","",INDEX('Evaluare NIS2'!$F$8:$F$47,$K13)))</f>
      </c>
      <c r="H13" s="16" t="str">
        <f>IF($K13="","",IF(INDEX('Evaluare NIS2'!$I$8:$I$47,$K13)="","",INDEX('Evaluare NIS2'!$I$8:$I$47,$K13)))</f>
      </c>
      <c r="I13" s="16" t="str">
        <f>IF($K13="","",IF(INDEX('Evaluare NIS2'!$J$8:$J$47,$K13)="","",INDEX('Evaluare NIS2'!$J$8:$J$47,$K13)))</f>
      </c>
      <c r="J13" s="16" t="str">
        <f>IF($K13="","",IF(INDEX('Evaluare NIS2'!$L$8:$L$47,$K13)="","",INDEX('Evaluare NIS2'!$L$8:$L$47,$K13)))</f>
      </c>
      <c r="K13" s="2" t="str">
        <f>IF((ROW()-7)&lt;='Dashboard'!$A$12,MATCH(SMALL('Evaluare NIS2'!$P$8:$P$47,(ROW()-7)),'Evaluare NIS2'!$P$8:$P$47,0),"")</f>
      </c>
    </row>
    <row r="14" ht="96" customHeight="1">
      <c r="A14" s="16" t="str">
        <f>IF($K14="","",IF(INDEX('Evaluare NIS2'!$A$8:$A$47,$K14)="","",INDEX('Evaluare NIS2'!$A$8:$A$47,$K14)))</f>
      </c>
      <c r="B14" s="16" t="str">
        <f>IF($K14="","",IF(INDEX('Evaluare NIS2'!$B$8:$B$47,$K14)="","",INDEX('Evaluare NIS2'!$B$8:$B$47,$K14)))</f>
      </c>
      <c r="C14" s="16" t="str">
        <f>IF($K14="","",IF(INDEX('Evaluare NIS2'!$C$8:$C$47,$K14)="","",INDEX('Evaluare NIS2'!$C$8:$C$47,$K14)))</f>
      </c>
      <c r="D14" s="16" t="str">
        <f>IF($K14="","",IF(INDEX('Evaluare NIS2'!$E$8:$E$47,$K14)="","",INDEX('Evaluare NIS2'!$E$8:$E$47,$K14)))</f>
      </c>
      <c r="E14" s="16" t="str">
        <f>IF($K14="","",IF(INDEX('Evaluare NIS2'!$H$8:$H$47,$K14)="","",INDEX('Evaluare NIS2'!$H$8:$H$47,$K14)))</f>
      </c>
      <c r="F14" s="16" t="str">
        <f>IF($K14="","",IF(INDEX('Evaluare NIS2'!$G$8:$G$47,$K14)="","",INDEX('Evaluare NIS2'!$G$8:$G$47,$K14)))</f>
      </c>
      <c r="G14" s="16" t="str">
        <f>IF($K14="","",IF(INDEX('Evaluare NIS2'!$F$8:$F$47,$K14)="","",INDEX('Evaluare NIS2'!$F$8:$F$47,$K14)))</f>
      </c>
      <c r="H14" s="16" t="str">
        <f>IF($K14="","",IF(INDEX('Evaluare NIS2'!$I$8:$I$47,$K14)="","",INDEX('Evaluare NIS2'!$I$8:$I$47,$K14)))</f>
      </c>
      <c r="I14" s="16" t="str">
        <f>IF($K14="","",IF(INDEX('Evaluare NIS2'!$J$8:$J$47,$K14)="","",INDEX('Evaluare NIS2'!$J$8:$J$47,$K14)))</f>
      </c>
      <c r="J14" s="16" t="str">
        <f>IF($K14="","",IF(INDEX('Evaluare NIS2'!$L$8:$L$47,$K14)="","",INDEX('Evaluare NIS2'!$L$8:$L$47,$K14)))</f>
      </c>
      <c r="K14" s="2" t="str">
        <f>IF((ROW()-7)&lt;='Dashboard'!$A$12,MATCH(SMALL('Evaluare NIS2'!$P$8:$P$47,(ROW()-7)),'Evaluare NIS2'!$P$8:$P$47,0),"")</f>
      </c>
    </row>
    <row r="15" ht="96" customHeight="1">
      <c r="A15" s="16" t="str">
        <f>IF($K15="","",IF(INDEX('Evaluare NIS2'!$A$8:$A$47,$K15)="","",INDEX('Evaluare NIS2'!$A$8:$A$47,$K15)))</f>
      </c>
      <c r="B15" s="16" t="str">
        <f>IF($K15="","",IF(INDEX('Evaluare NIS2'!$B$8:$B$47,$K15)="","",INDEX('Evaluare NIS2'!$B$8:$B$47,$K15)))</f>
      </c>
      <c r="C15" s="16" t="str">
        <f>IF($K15="","",IF(INDEX('Evaluare NIS2'!$C$8:$C$47,$K15)="","",INDEX('Evaluare NIS2'!$C$8:$C$47,$K15)))</f>
      </c>
      <c r="D15" s="16" t="str">
        <f>IF($K15="","",IF(INDEX('Evaluare NIS2'!$E$8:$E$47,$K15)="","",INDEX('Evaluare NIS2'!$E$8:$E$47,$K15)))</f>
      </c>
      <c r="E15" s="16" t="str">
        <f>IF($K15="","",IF(INDEX('Evaluare NIS2'!$H$8:$H$47,$K15)="","",INDEX('Evaluare NIS2'!$H$8:$H$47,$K15)))</f>
      </c>
      <c r="F15" s="16" t="str">
        <f>IF($K15="","",IF(INDEX('Evaluare NIS2'!$G$8:$G$47,$K15)="","",INDEX('Evaluare NIS2'!$G$8:$G$47,$K15)))</f>
      </c>
      <c r="G15" s="16" t="str">
        <f>IF($K15="","",IF(INDEX('Evaluare NIS2'!$F$8:$F$47,$K15)="","",INDEX('Evaluare NIS2'!$F$8:$F$47,$K15)))</f>
      </c>
      <c r="H15" s="16" t="str">
        <f>IF($K15="","",IF(INDEX('Evaluare NIS2'!$I$8:$I$47,$K15)="","",INDEX('Evaluare NIS2'!$I$8:$I$47,$K15)))</f>
      </c>
      <c r="I15" s="16" t="str">
        <f>IF($K15="","",IF(INDEX('Evaluare NIS2'!$J$8:$J$47,$K15)="","",INDEX('Evaluare NIS2'!$J$8:$J$47,$K15)))</f>
      </c>
      <c r="J15" s="16" t="str">
        <f>IF($K15="","",IF(INDEX('Evaluare NIS2'!$L$8:$L$47,$K15)="","",INDEX('Evaluare NIS2'!$L$8:$L$47,$K15)))</f>
      </c>
      <c r="K15" s="2" t="str">
        <f>IF((ROW()-7)&lt;='Dashboard'!$A$12,MATCH(SMALL('Evaluare NIS2'!$P$8:$P$47,(ROW()-7)),'Evaluare NIS2'!$P$8:$P$47,0),"")</f>
      </c>
    </row>
    <row r="16" ht="96" customHeight="1">
      <c r="A16" s="16" t="str">
        <f>IF($K16="","",IF(INDEX('Evaluare NIS2'!$A$8:$A$47,$K16)="","",INDEX('Evaluare NIS2'!$A$8:$A$47,$K16)))</f>
      </c>
      <c r="B16" s="16" t="str">
        <f>IF($K16="","",IF(INDEX('Evaluare NIS2'!$B$8:$B$47,$K16)="","",INDEX('Evaluare NIS2'!$B$8:$B$47,$K16)))</f>
      </c>
      <c r="C16" s="16" t="str">
        <f>IF($K16="","",IF(INDEX('Evaluare NIS2'!$C$8:$C$47,$K16)="","",INDEX('Evaluare NIS2'!$C$8:$C$47,$K16)))</f>
      </c>
      <c r="D16" s="16" t="str">
        <f>IF($K16="","",IF(INDEX('Evaluare NIS2'!$E$8:$E$47,$K16)="","",INDEX('Evaluare NIS2'!$E$8:$E$47,$K16)))</f>
      </c>
      <c r="E16" s="16" t="str">
        <f>IF($K16="","",IF(INDEX('Evaluare NIS2'!$H$8:$H$47,$K16)="","",INDEX('Evaluare NIS2'!$H$8:$H$47,$K16)))</f>
      </c>
      <c r="F16" s="16" t="str">
        <f>IF($K16="","",IF(INDEX('Evaluare NIS2'!$G$8:$G$47,$K16)="","",INDEX('Evaluare NIS2'!$G$8:$G$47,$K16)))</f>
      </c>
      <c r="G16" s="16" t="str">
        <f>IF($K16="","",IF(INDEX('Evaluare NIS2'!$F$8:$F$47,$K16)="","",INDEX('Evaluare NIS2'!$F$8:$F$47,$K16)))</f>
      </c>
      <c r="H16" s="16" t="str">
        <f>IF($K16="","",IF(INDEX('Evaluare NIS2'!$I$8:$I$47,$K16)="","",INDEX('Evaluare NIS2'!$I$8:$I$47,$K16)))</f>
      </c>
      <c r="I16" s="16" t="str">
        <f>IF($K16="","",IF(INDEX('Evaluare NIS2'!$J$8:$J$47,$K16)="","",INDEX('Evaluare NIS2'!$J$8:$J$47,$K16)))</f>
      </c>
      <c r="J16" s="16" t="str">
        <f>IF($K16="","",IF(INDEX('Evaluare NIS2'!$L$8:$L$47,$K16)="","",INDEX('Evaluare NIS2'!$L$8:$L$47,$K16)))</f>
      </c>
      <c r="K16" s="2" t="str">
        <f>IF((ROW()-7)&lt;='Dashboard'!$A$12,MATCH(SMALL('Evaluare NIS2'!$P$8:$P$47,(ROW()-7)),'Evaluare NIS2'!$P$8:$P$47,0),"")</f>
      </c>
    </row>
    <row r="17" ht="96" customHeight="1">
      <c r="A17" s="16" t="str">
        <f>IF($K17="","",IF(INDEX('Evaluare NIS2'!$A$8:$A$47,$K17)="","",INDEX('Evaluare NIS2'!$A$8:$A$47,$K17)))</f>
      </c>
      <c r="B17" s="16" t="str">
        <f>IF($K17="","",IF(INDEX('Evaluare NIS2'!$B$8:$B$47,$K17)="","",INDEX('Evaluare NIS2'!$B$8:$B$47,$K17)))</f>
      </c>
      <c r="C17" s="16" t="str">
        <f>IF($K17="","",IF(INDEX('Evaluare NIS2'!$C$8:$C$47,$K17)="","",INDEX('Evaluare NIS2'!$C$8:$C$47,$K17)))</f>
      </c>
      <c r="D17" s="16" t="str">
        <f>IF($K17="","",IF(INDEX('Evaluare NIS2'!$E$8:$E$47,$K17)="","",INDEX('Evaluare NIS2'!$E$8:$E$47,$K17)))</f>
      </c>
      <c r="E17" s="16" t="str">
        <f>IF($K17="","",IF(INDEX('Evaluare NIS2'!$H$8:$H$47,$K17)="","",INDEX('Evaluare NIS2'!$H$8:$H$47,$K17)))</f>
      </c>
      <c r="F17" s="16" t="str">
        <f>IF($K17="","",IF(INDEX('Evaluare NIS2'!$G$8:$G$47,$K17)="","",INDEX('Evaluare NIS2'!$G$8:$G$47,$K17)))</f>
      </c>
      <c r="G17" s="16" t="str">
        <f>IF($K17="","",IF(INDEX('Evaluare NIS2'!$F$8:$F$47,$K17)="","",INDEX('Evaluare NIS2'!$F$8:$F$47,$K17)))</f>
      </c>
      <c r="H17" s="16" t="str">
        <f>IF($K17="","",IF(INDEX('Evaluare NIS2'!$I$8:$I$47,$K17)="","",INDEX('Evaluare NIS2'!$I$8:$I$47,$K17)))</f>
      </c>
      <c r="I17" s="16" t="str">
        <f>IF($K17="","",IF(INDEX('Evaluare NIS2'!$J$8:$J$47,$K17)="","",INDEX('Evaluare NIS2'!$J$8:$J$47,$K17)))</f>
      </c>
      <c r="J17" s="16" t="str">
        <f>IF($K17="","",IF(INDEX('Evaluare NIS2'!$L$8:$L$47,$K17)="","",INDEX('Evaluare NIS2'!$L$8:$L$47,$K17)))</f>
      </c>
      <c r="K17" s="2" t="str">
        <f>IF((ROW()-7)&lt;='Dashboard'!$A$12,MATCH(SMALL('Evaluare NIS2'!$P$8:$P$47,(ROW()-7)),'Evaluare NIS2'!$P$8:$P$47,0),"")</f>
      </c>
    </row>
    <row r="18" ht="96" customHeight="1">
      <c r="A18" s="16" t="str">
        <f>IF($K18="","",IF(INDEX('Evaluare NIS2'!$A$8:$A$47,$K18)="","",INDEX('Evaluare NIS2'!$A$8:$A$47,$K18)))</f>
      </c>
      <c r="B18" s="16" t="str">
        <f>IF($K18="","",IF(INDEX('Evaluare NIS2'!$B$8:$B$47,$K18)="","",INDEX('Evaluare NIS2'!$B$8:$B$47,$K18)))</f>
      </c>
      <c r="C18" s="16" t="str">
        <f>IF($K18="","",IF(INDEX('Evaluare NIS2'!$C$8:$C$47,$K18)="","",INDEX('Evaluare NIS2'!$C$8:$C$47,$K18)))</f>
      </c>
      <c r="D18" s="16" t="str">
        <f>IF($K18="","",IF(INDEX('Evaluare NIS2'!$E$8:$E$47,$K18)="","",INDEX('Evaluare NIS2'!$E$8:$E$47,$K18)))</f>
      </c>
      <c r="E18" s="16" t="str">
        <f>IF($K18="","",IF(INDEX('Evaluare NIS2'!$H$8:$H$47,$K18)="","",INDEX('Evaluare NIS2'!$H$8:$H$47,$K18)))</f>
      </c>
      <c r="F18" s="16" t="str">
        <f>IF($K18="","",IF(INDEX('Evaluare NIS2'!$G$8:$G$47,$K18)="","",INDEX('Evaluare NIS2'!$G$8:$G$47,$K18)))</f>
      </c>
      <c r="G18" s="16" t="str">
        <f>IF($K18="","",IF(INDEX('Evaluare NIS2'!$F$8:$F$47,$K18)="","",INDEX('Evaluare NIS2'!$F$8:$F$47,$K18)))</f>
      </c>
      <c r="H18" s="16" t="str">
        <f>IF($K18="","",IF(INDEX('Evaluare NIS2'!$I$8:$I$47,$K18)="","",INDEX('Evaluare NIS2'!$I$8:$I$47,$K18)))</f>
      </c>
      <c r="I18" s="16" t="str">
        <f>IF($K18="","",IF(INDEX('Evaluare NIS2'!$J$8:$J$47,$K18)="","",INDEX('Evaluare NIS2'!$J$8:$J$47,$K18)))</f>
      </c>
      <c r="J18" s="16" t="str">
        <f>IF($K18="","",IF(INDEX('Evaluare NIS2'!$L$8:$L$47,$K18)="","",INDEX('Evaluare NIS2'!$L$8:$L$47,$K18)))</f>
      </c>
      <c r="K18" s="2" t="str">
        <f>IF((ROW()-7)&lt;='Dashboard'!$A$12,MATCH(SMALL('Evaluare NIS2'!$P$8:$P$47,(ROW()-7)),'Evaluare NIS2'!$P$8:$P$47,0),"")</f>
      </c>
    </row>
    <row r="19" ht="96" customHeight="1">
      <c r="A19" s="16" t="str">
        <f>IF($K19="","",IF(INDEX('Evaluare NIS2'!$A$8:$A$47,$K19)="","",INDEX('Evaluare NIS2'!$A$8:$A$47,$K19)))</f>
      </c>
      <c r="B19" s="16" t="str">
        <f>IF($K19="","",IF(INDEX('Evaluare NIS2'!$B$8:$B$47,$K19)="","",INDEX('Evaluare NIS2'!$B$8:$B$47,$K19)))</f>
      </c>
      <c r="C19" s="16" t="str">
        <f>IF($K19="","",IF(INDEX('Evaluare NIS2'!$C$8:$C$47,$K19)="","",INDEX('Evaluare NIS2'!$C$8:$C$47,$K19)))</f>
      </c>
      <c r="D19" s="16" t="str">
        <f>IF($K19="","",IF(INDEX('Evaluare NIS2'!$E$8:$E$47,$K19)="","",INDEX('Evaluare NIS2'!$E$8:$E$47,$K19)))</f>
      </c>
      <c r="E19" s="16" t="str">
        <f>IF($K19="","",IF(INDEX('Evaluare NIS2'!$H$8:$H$47,$K19)="","",INDEX('Evaluare NIS2'!$H$8:$H$47,$K19)))</f>
      </c>
      <c r="F19" s="16" t="str">
        <f>IF($K19="","",IF(INDEX('Evaluare NIS2'!$G$8:$G$47,$K19)="","",INDEX('Evaluare NIS2'!$G$8:$G$47,$K19)))</f>
      </c>
      <c r="G19" s="16" t="str">
        <f>IF($K19="","",IF(INDEX('Evaluare NIS2'!$F$8:$F$47,$K19)="","",INDEX('Evaluare NIS2'!$F$8:$F$47,$K19)))</f>
      </c>
      <c r="H19" s="16" t="str">
        <f>IF($K19="","",IF(INDEX('Evaluare NIS2'!$I$8:$I$47,$K19)="","",INDEX('Evaluare NIS2'!$I$8:$I$47,$K19)))</f>
      </c>
      <c r="I19" s="16" t="str">
        <f>IF($K19="","",IF(INDEX('Evaluare NIS2'!$J$8:$J$47,$K19)="","",INDEX('Evaluare NIS2'!$J$8:$J$47,$K19)))</f>
      </c>
      <c r="J19" s="16" t="str">
        <f>IF($K19="","",IF(INDEX('Evaluare NIS2'!$L$8:$L$47,$K19)="","",INDEX('Evaluare NIS2'!$L$8:$L$47,$K19)))</f>
      </c>
      <c r="K19" s="2" t="str">
        <f>IF((ROW()-7)&lt;='Dashboard'!$A$12,MATCH(SMALL('Evaluare NIS2'!$P$8:$P$47,(ROW()-7)),'Evaluare NIS2'!$P$8:$P$47,0),"")</f>
      </c>
    </row>
    <row r="20" ht="96" customHeight="1">
      <c r="A20" s="16" t="str">
        <f>IF($K20="","",IF(INDEX('Evaluare NIS2'!$A$8:$A$47,$K20)="","",INDEX('Evaluare NIS2'!$A$8:$A$47,$K20)))</f>
      </c>
      <c r="B20" s="16" t="str">
        <f>IF($K20="","",IF(INDEX('Evaluare NIS2'!$B$8:$B$47,$K20)="","",INDEX('Evaluare NIS2'!$B$8:$B$47,$K20)))</f>
      </c>
      <c r="C20" s="16" t="str">
        <f>IF($K20="","",IF(INDEX('Evaluare NIS2'!$C$8:$C$47,$K20)="","",INDEX('Evaluare NIS2'!$C$8:$C$47,$K20)))</f>
      </c>
      <c r="D20" s="16" t="str">
        <f>IF($K20="","",IF(INDEX('Evaluare NIS2'!$E$8:$E$47,$K20)="","",INDEX('Evaluare NIS2'!$E$8:$E$47,$K20)))</f>
      </c>
      <c r="E20" s="16" t="str">
        <f>IF($K20="","",IF(INDEX('Evaluare NIS2'!$H$8:$H$47,$K20)="","",INDEX('Evaluare NIS2'!$H$8:$H$47,$K20)))</f>
      </c>
      <c r="F20" s="16" t="str">
        <f>IF($K20="","",IF(INDEX('Evaluare NIS2'!$G$8:$G$47,$K20)="","",INDEX('Evaluare NIS2'!$G$8:$G$47,$K20)))</f>
      </c>
      <c r="G20" s="16" t="str">
        <f>IF($K20="","",IF(INDEX('Evaluare NIS2'!$F$8:$F$47,$K20)="","",INDEX('Evaluare NIS2'!$F$8:$F$47,$K20)))</f>
      </c>
      <c r="H20" s="16" t="str">
        <f>IF($K20="","",IF(INDEX('Evaluare NIS2'!$I$8:$I$47,$K20)="","",INDEX('Evaluare NIS2'!$I$8:$I$47,$K20)))</f>
      </c>
      <c r="I20" s="16" t="str">
        <f>IF($K20="","",IF(INDEX('Evaluare NIS2'!$J$8:$J$47,$K20)="","",INDEX('Evaluare NIS2'!$J$8:$J$47,$K20)))</f>
      </c>
      <c r="J20" s="16" t="str">
        <f>IF($K20="","",IF(INDEX('Evaluare NIS2'!$L$8:$L$47,$K20)="","",INDEX('Evaluare NIS2'!$L$8:$L$47,$K20)))</f>
      </c>
      <c r="K20" s="2" t="str">
        <f>IF((ROW()-7)&lt;='Dashboard'!$A$12,MATCH(SMALL('Evaluare NIS2'!$P$8:$P$47,(ROW()-7)),'Evaluare NIS2'!$P$8:$P$47,0),"")</f>
      </c>
    </row>
    <row r="21" ht="96" customHeight="1">
      <c r="A21" s="16" t="str">
        <f>IF($K21="","",IF(INDEX('Evaluare NIS2'!$A$8:$A$47,$K21)="","",INDEX('Evaluare NIS2'!$A$8:$A$47,$K21)))</f>
      </c>
      <c r="B21" s="16" t="str">
        <f>IF($K21="","",IF(INDEX('Evaluare NIS2'!$B$8:$B$47,$K21)="","",INDEX('Evaluare NIS2'!$B$8:$B$47,$K21)))</f>
      </c>
      <c r="C21" s="16" t="str">
        <f>IF($K21="","",IF(INDEX('Evaluare NIS2'!$C$8:$C$47,$K21)="","",INDEX('Evaluare NIS2'!$C$8:$C$47,$K21)))</f>
      </c>
      <c r="D21" s="16" t="str">
        <f>IF($K21="","",IF(INDEX('Evaluare NIS2'!$E$8:$E$47,$K21)="","",INDEX('Evaluare NIS2'!$E$8:$E$47,$K21)))</f>
      </c>
      <c r="E21" s="16" t="str">
        <f>IF($K21="","",IF(INDEX('Evaluare NIS2'!$H$8:$H$47,$K21)="","",INDEX('Evaluare NIS2'!$H$8:$H$47,$K21)))</f>
      </c>
      <c r="F21" s="16" t="str">
        <f>IF($K21="","",IF(INDEX('Evaluare NIS2'!$G$8:$G$47,$K21)="","",INDEX('Evaluare NIS2'!$G$8:$G$47,$K21)))</f>
      </c>
      <c r="G21" s="16" t="str">
        <f>IF($K21="","",IF(INDEX('Evaluare NIS2'!$F$8:$F$47,$K21)="","",INDEX('Evaluare NIS2'!$F$8:$F$47,$K21)))</f>
      </c>
      <c r="H21" s="16" t="str">
        <f>IF($K21="","",IF(INDEX('Evaluare NIS2'!$I$8:$I$47,$K21)="","",INDEX('Evaluare NIS2'!$I$8:$I$47,$K21)))</f>
      </c>
      <c r="I21" s="16" t="str">
        <f>IF($K21="","",IF(INDEX('Evaluare NIS2'!$J$8:$J$47,$K21)="","",INDEX('Evaluare NIS2'!$J$8:$J$47,$K21)))</f>
      </c>
      <c r="J21" s="16" t="str">
        <f>IF($K21="","",IF(INDEX('Evaluare NIS2'!$L$8:$L$47,$K21)="","",INDEX('Evaluare NIS2'!$L$8:$L$47,$K21)))</f>
      </c>
      <c r="K21" s="2" t="str">
        <f>IF((ROW()-7)&lt;='Dashboard'!$A$12,MATCH(SMALL('Evaluare NIS2'!$P$8:$P$47,(ROW()-7)),'Evaluare NIS2'!$P$8:$P$47,0),"")</f>
      </c>
    </row>
    <row r="22" ht="96" customHeight="1">
      <c r="A22" s="16" t="str">
        <f>IF($K22="","",IF(INDEX('Evaluare NIS2'!$A$8:$A$47,$K22)="","",INDEX('Evaluare NIS2'!$A$8:$A$47,$K22)))</f>
      </c>
      <c r="B22" s="16" t="str">
        <f>IF($K22="","",IF(INDEX('Evaluare NIS2'!$B$8:$B$47,$K22)="","",INDEX('Evaluare NIS2'!$B$8:$B$47,$K22)))</f>
      </c>
      <c r="C22" s="16" t="str">
        <f>IF($K22="","",IF(INDEX('Evaluare NIS2'!$C$8:$C$47,$K22)="","",INDEX('Evaluare NIS2'!$C$8:$C$47,$K22)))</f>
      </c>
      <c r="D22" s="16" t="str">
        <f>IF($K22="","",IF(INDEX('Evaluare NIS2'!$E$8:$E$47,$K22)="","",INDEX('Evaluare NIS2'!$E$8:$E$47,$K22)))</f>
      </c>
      <c r="E22" s="16" t="str">
        <f>IF($K22="","",IF(INDEX('Evaluare NIS2'!$H$8:$H$47,$K22)="","",INDEX('Evaluare NIS2'!$H$8:$H$47,$K22)))</f>
      </c>
      <c r="F22" s="16" t="str">
        <f>IF($K22="","",IF(INDEX('Evaluare NIS2'!$G$8:$G$47,$K22)="","",INDEX('Evaluare NIS2'!$G$8:$G$47,$K22)))</f>
      </c>
      <c r="G22" s="16" t="str">
        <f>IF($K22="","",IF(INDEX('Evaluare NIS2'!$F$8:$F$47,$K22)="","",INDEX('Evaluare NIS2'!$F$8:$F$47,$K22)))</f>
      </c>
      <c r="H22" s="16" t="str">
        <f>IF($K22="","",IF(INDEX('Evaluare NIS2'!$I$8:$I$47,$K22)="","",INDEX('Evaluare NIS2'!$I$8:$I$47,$K22)))</f>
      </c>
      <c r="I22" s="16" t="str">
        <f>IF($K22="","",IF(INDEX('Evaluare NIS2'!$J$8:$J$47,$K22)="","",INDEX('Evaluare NIS2'!$J$8:$J$47,$K22)))</f>
      </c>
      <c r="J22" s="16" t="str">
        <f>IF($K22="","",IF(INDEX('Evaluare NIS2'!$L$8:$L$47,$K22)="","",INDEX('Evaluare NIS2'!$L$8:$L$47,$K22)))</f>
      </c>
      <c r="K22" s="2" t="str">
        <f>IF((ROW()-7)&lt;='Dashboard'!$A$12,MATCH(SMALL('Evaluare NIS2'!$P$8:$P$47,(ROW()-7)),'Evaluare NIS2'!$P$8:$P$47,0),"")</f>
      </c>
    </row>
    <row r="23" ht="96" customHeight="1">
      <c r="A23" s="16" t="str">
        <f>IF($K23="","",IF(INDEX('Evaluare NIS2'!$A$8:$A$47,$K23)="","",INDEX('Evaluare NIS2'!$A$8:$A$47,$K23)))</f>
      </c>
      <c r="B23" s="16" t="str">
        <f>IF($K23="","",IF(INDEX('Evaluare NIS2'!$B$8:$B$47,$K23)="","",INDEX('Evaluare NIS2'!$B$8:$B$47,$K23)))</f>
      </c>
      <c r="C23" s="16" t="str">
        <f>IF($K23="","",IF(INDEX('Evaluare NIS2'!$C$8:$C$47,$K23)="","",INDEX('Evaluare NIS2'!$C$8:$C$47,$K23)))</f>
      </c>
      <c r="D23" s="16" t="str">
        <f>IF($K23="","",IF(INDEX('Evaluare NIS2'!$E$8:$E$47,$K23)="","",INDEX('Evaluare NIS2'!$E$8:$E$47,$K23)))</f>
      </c>
      <c r="E23" s="16" t="str">
        <f>IF($K23="","",IF(INDEX('Evaluare NIS2'!$H$8:$H$47,$K23)="","",INDEX('Evaluare NIS2'!$H$8:$H$47,$K23)))</f>
      </c>
      <c r="F23" s="16" t="str">
        <f>IF($K23="","",IF(INDEX('Evaluare NIS2'!$G$8:$G$47,$K23)="","",INDEX('Evaluare NIS2'!$G$8:$G$47,$K23)))</f>
      </c>
      <c r="G23" s="16" t="str">
        <f>IF($K23="","",IF(INDEX('Evaluare NIS2'!$F$8:$F$47,$K23)="","",INDEX('Evaluare NIS2'!$F$8:$F$47,$K23)))</f>
      </c>
      <c r="H23" s="16" t="str">
        <f>IF($K23="","",IF(INDEX('Evaluare NIS2'!$I$8:$I$47,$K23)="","",INDEX('Evaluare NIS2'!$I$8:$I$47,$K23)))</f>
      </c>
      <c r="I23" s="16" t="str">
        <f>IF($K23="","",IF(INDEX('Evaluare NIS2'!$J$8:$J$47,$K23)="","",INDEX('Evaluare NIS2'!$J$8:$J$47,$K23)))</f>
      </c>
      <c r="J23" s="16" t="str">
        <f>IF($K23="","",IF(INDEX('Evaluare NIS2'!$L$8:$L$47,$K23)="","",INDEX('Evaluare NIS2'!$L$8:$L$47,$K23)))</f>
      </c>
      <c r="K23" s="2" t="str">
        <f>IF((ROW()-7)&lt;='Dashboard'!$A$12,MATCH(SMALL('Evaluare NIS2'!$P$8:$P$47,(ROW()-7)),'Evaluare NIS2'!$P$8:$P$47,0),"")</f>
      </c>
    </row>
    <row r="24" ht="96" customHeight="1">
      <c r="A24" s="16" t="str">
        <f>IF($K24="","",IF(INDEX('Evaluare NIS2'!$A$8:$A$47,$K24)="","",INDEX('Evaluare NIS2'!$A$8:$A$47,$K24)))</f>
      </c>
      <c r="B24" s="16" t="str">
        <f>IF($K24="","",IF(INDEX('Evaluare NIS2'!$B$8:$B$47,$K24)="","",INDEX('Evaluare NIS2'!$B$8:$B$47,$K24)))</f>
      </c>
      <c r="C24" s="16" t="str">
        <f>IF($K24="","",IF(INDEX('Evaluare NIS2'!$C$8:$C$47,$K24)="","",INDEX('Evaluare NIS2'!$C$8:$C$47,$K24)))</f>
      </c>
      <c r="D24" s="16" t="str">
        <f>IF($K24="","",IF(INDEX('Evaluare NIS2'!$E$8:$E$47,$K24)="","",INDEX('Evaluare NIS2'!$E$8:$E$47,$K24)))</f>
      </c>
      <c r="E24" s="16" t="str">
        <f>IF($K24="","",IF(INDEX('Evaluare NIS2'!$H$8:$H$47,$K24)="","",INDEX('Evaluare NIS2'!$H$8:$H$47,$K24)))</f>
      </c>
      <c r="F24" s="16" t="str">
        <f>IF($K24="","",IF(INDEX('Evaluare NIS2'!$G$8:$G$47,$K24)="","",INDEX('Evaluare NIS2'!$G$8:$G$47,$K24)))</f>
      </c>
      <c r="G24" s="16" t="str">
        <f>IF($K24="","",IF(INDEX('Evaluare NIS2'!$F$8:$F$47,$K24)="","",INDEX('Evaluare NIS2'!$F$8:$F$47,$K24)))</f>
      </c>
      <c r="H24" s="16" t="str">
        <f>IF($K24="","",IF(INDEX('Evaluare NIS2'!$I$8:$I$47,$K24)="","",INDEX('Evaluare NIS2'!$I$8:$I$47,$K24)))</f>
      </c>
      <c r="I24" s="16" t="str">
        <f>IF($K24="","",IF(INDEX('Evaluare NIS2'!$J$8:$J$47,$K24)="","",INDEX('Evaluare NIS2'!$J$8:$J$47,$K24)))</f>
      </c>
      <c r="J24" s="16" t="str">
        <f>IF($K24="","",IF(INDEX('Evaluare NIS2'!$L$8:$L$47,$K24)="","",INDEX('Evaluare NIS2'!$L$8:$L$47,$K24)))</f>
      </c>
      <c r="K24" s="2" t="str">
        <f>IF((ROW()-7)&lt;='Dashboard'!$A$12,MATCH(SMALL('Evaluare NIS2'!$P$8:$P$47,(ROW()-7)),'Evaluare NIS2'!$P$8:$P$47,0),"")</f>
      </c>
    </row>
    <row r="25" ht="96" customHeight="1">
      <c r="A25" s="16" t="str">
        <f>IF($K25="","",IF(INDEX('Evaluare NIS2'!$A$8:$A$47,$K25)="","",INDEX('Evaluare NIS2'!$A$8:$A$47,$K25)))</f>
      </c>
      <c r="B25" s="16" t="str">
        <f>IF($K25="","",IF(INDEX('Evaluare NIS2'!$B$8:$B$47,$K25)="","",INDEX('Evaluare NIS2'!$B$8:$B$47,$K25)))</f>
      </c>
      <c r="C25" s="16" t="str">
        <f>IF($K25="","",IF(INDEX('Evaluare NIS2'!$C$8:$C$47,$K25)="","",INDEX('Evaluare NIS2'!$C$8:$C$47,$K25)))</f>
      </c>
      <c r="D25" s="16" t="str">
        <f>IF($K25="","",IF(INDEX('Evaluare NIS2'!$E$8:$E$47,$K25)="","",INDEX('Evaluare NIS2'!$E$8:$E$47,$K25)))</f>
      </c>
      <c r="E25" s="16" t="str">
        <f>IF($K25="","",IF(INDEX('Evaluare NIS2'!$H$8:$H$47,$K25)="","",INDEX('Evaluare NIS2'!$H$8:$H$47,$K25)))</f>
      </c>
      <c r="F25" s="16" t="str">
        <f>IF($K25="","",IF(INDEX('Evaluare NIS2'!$G$8:$G$47,$K25)="","",INDEX('Evaluare NIS2'!$G$8:$G$47,$K25)))</f>
      </c>
      <c r="G25" s="16" t="str">
        <f>IF($K25="","",IF(INDEX('Evaluare NIS2'!$F$8:$F$47,$K25)="","",INDEX('Evaluare NIS2'!$F$8:$F$47,$K25)))</f>
      </c>
      <c r="H25" s="16" t="str">
        <f>IF($K25="","",IF(INDEX('Evaluare NIS2'!$I$8:$I$47,$K25)="","",INDEX('Evaluare NIS2'!$I$8:$I$47,$K25)))</f>
      </c>
      <c r="I25" s="16" t="str">
        <f>IF($K25="","",IF(INDEX('Evaluare NIS2'!$J$8:$J$47,$K25)="","",INDEX('Evaluare NIS2'!$J$8:$J$47,$K25)))</f>
      </c>
      <c r="J25" s="16" t="str">
        <f>IF($K25="","",IF(INDEX('Evaluare NIS2'!$L$8:$L$47,$K25)="","",INDEX('Evaluare NIS2'!$L$8:$L$47,$K25)))</f>
      </c>
      <c r="K25" s="2" t="str">
        <f>IF((ROW()-7)&lt;='Dashboard'!$A$12,MATCH(SMALL('Evaluare NIS2'!$P$8:$P$47,(ROW()-7)),'Evaluare NIS2'!$P$8:$P$47,0),"")</f>
      </c>
    </row>
    <row r="26" ht="96" customHeight="1">
      <c r="A26" s="16" t="str">
        <f>IF($K26="","",IF(INDEX('Evaluare NIS2'!$A$8:$A$47,$K26)="","",INDEX('Evaluare NIS2'!$A$8:$A$47,$K26)))</f>
      </c>
      <c r="B26" s="16" t="str">
        <f>IF($K26="","",IF(INDEX('Evaluare NIS2'!$B$8:$B$47,$K26)="","",INDEX('Evaluare NIS2'!$B$8:$B$47,$K26)))</f>
      </c>
      <c r="C26" s="16" t="str">
        <f>IF($K26="","",IF(INDEX('Evaluare NIS2'!$C$8:$C$47,$K26)="","",INDEX('Evaluare NIS2'!$C$8:$C$47,$K26)))</f>
      </c>
      <c r="D26" s="16" t="str">
        <f>IF($K26="","",IF(INDEX('Evaluare NIS2'!$E$8:$E$47,$K26)="","",INDEX('Evaluare NIS2'!$E$8:$E$47,$K26)))</f>
      </c>
      <c r="E26" s="16" t="str">
        <f>IF($K26="","",IF(INDEX('Evaluare NIS2'!$H$8:$H$47,$K26)="","",INDEX('Evaluare NIS2'!$H$8:$H$47,$K26)))</f>
      </c>
      <c r="F26" s="16" t="str">
        <f>IF($K26="","",IF(INDEX('Evaluare NIS2'!$G$8:$G$47,$K26)="","",INDEX('Evaluare NIS2'!$G$8:$G$47,$K26)))</f>
      </c>
      <c r="G26" s="16" t="str">
        <f>IF($K26="","",IF(INDEX('Evaluare NIS2'!$F$8:$F$47,$K26)="","",INDEX('Evaluare NIS2'!$F$8:$F$47,$K26)))</f>
      </c>
      <c r="H26" s="16" t="str">
        <f>IF($K26="","",IF(INDEX('Evaluare NIS2'!$I$8:$I$47,$K26)="","",INDEX('Evaluare NIS2'!$I$8:$I$47,$K26)))</f>
      </c>
      <c r="I26" s="16" t="str">
        <f>IF($K26="","",IF(INDEX('Evaluare NIS2'!$J$8:$J$47,$K26)="","",INDEX('Evaluare NIS2'!$J$8:$J$47,$K26)))</f>
      </c>
      <c r="J26" s="16" t="str">
        <f>IF($K26="","",IF(INDEX('Evaluare NIS2'!$L$8:$L$47,$K26)="","",INDEX('Evaluare NIS2'!$L$8:$L$47,$K26)))</f>
      </c>
      <c r="K26" s="2" t="str">
        <f>IF((ROW()-7)&lt;='Dashboard'!$A$12,MATCH(SMALL('Evaluare NIS2'!$P$8:$P$47,(ROW()-7)),'Evaluare NIS2'!$P$8:$P$47,0),"")</f>
      </c>
    </row>
    <row r="27" ht="96" customHeight="1">
      <c r="A27" s="16" t="str">
        <f>IF($K27="","",IF(INDEX('Evaluare NIS2'!$A$8:$A$47,$K27)="","",INDEX('Evaluare NIS2'!$A$8:$A$47,$K27)))</f>
      </c>
      <c r="B27" s="16" t="str">
        <f>IF($K27="","",IF(INDEX('Evaluare NIS2'!$B$8:$B$47,$K27)="","",INDEX('Evaluare NIS2'!$B$8:$B$47,$K27)))</f>
      </c>
      <c r="C27" s="16" t="str">
        <f>IF($K27="","",IF(INDEX('Evaluare NIS2'!$C$8:$C$47,$K27)="","",INDEX('Evaluare NIS2'!$C$8:$C$47,$K27)))</f>
      </c>
      <c r="D27" s="16" t="str">
        <f>IF($K27="","",IF(INDEX('Evaluare NIS2'!$E$8:$E$47,$K27)="","",INDEX('Evaluare NIS2'!$E$8:$E$47,$K27)))</f>
      </c>
      <c r="E27" s="16" t="str">
        <f>IF($K27="","",IF(INDEX('Evaluare NIS2'!$H$8:$H$47,$K27)="","",INDEX('Evaluare NIS2'!$H$8:$H$47,$K27)))</f>
      </c>
      <c r="F27" s="16" t="str">
        <f>IF($K27="","",IF(INDEX('Evaluare NIS2'!$G$8:$G$47,$K27)="","",INDEX('Evaluare NIS2'!$G$8:$G$47,$K27)))</f>
      </c>
      <c r="G27" s="16" t="str">
        <f>IF($K27="","",IF(INDEX('Evaluare NIS2'!$F$8:$F$47,$K27)="","",INDEX('Evaluare NIS2'!$F$8:$F$47,$K27)))</f>
      </c>
      <c r="H27" s="16" t="str">
        <f>IF($K27="","",IF(INDEX('Evaluare NIS2'!$I$8:$I$47,$K27)="","",INDEX('Evaluare NIS2'!$I$8:$I$47,$K27)))</f>
      </c>
      <c r="I27" s="16" t="str">
        <f>IF($K27="","",IF(INDEX('Evaluare NIS2'!$J$8:$J$47,$K27)="","",INDEX('Evaluare NIS2'!$J$8:$J$47,$K27)))</f>
      </c>
      <c r="J27" s="16" t="str">
        <f>IF($K27="","",IF(INDEX('Evaluare NIS2'!$L$8:$L$47,$K27)="","",INDEX('Evaluare NIS2'!$L$8:$L$47,$K27)))</f>
      </c>
      <c r="K27" s="2" t="str">
        <f>IF((ROW()-7)&lt;='Dashboard'!$A$12,MATCH(SMALL('Evaluare NIS2'!$P$8:$P$47,(ROW()-7)),'Evaluare NIS2'!$P$8:$P$47,0),"")</f>
      </c>
    </row>
    <row r="28" ht="96" customHeight="1">
      <c r="A28" s="16" t="str">
        <f>IF($K28="","",IF(INDEX('Evaluare NIS2'!$A$8:$A$47,$K28)="","",INDEX('Evaluare NIS2'!$A$8:$A$47,$K28)))</f>
      </c>
      <c r="B28" s="16" t="str">
        <f>IF($K28="","",IF(INDEX('Evaluare NIS2'!$B$8:$B$47,$K28)="","",INDEX('Evaluare NIS2'!$B$8:$B$47,$K28)))</f>
      </c>
      <c r="C28" s="16" t="str">
        <f>IF($K28="","",IF(INDEX('Evaluare NIS2'!$C$8:$C$47,$K28)="","",INDEX('Evaluare NIS2'!$C$8:$C$47,$K28)))</f>
      </c>
      <c r="D28" s="16" t="str">
        <f>IF($K28="","",IF(INDEX('Evaluare NIS2'!$E$8:$E$47,$K28)="","",INDEX('Evaluare NIS2'!$E$8:$E$47,$K28)))</f>
      </c>
      <c r="E28" s="16" t="str">
        <f>IF($K28="","",IF(INDEX('Evaluare NIS2'!$H$8:$H$47,$K28)="","",INDEX('Evaluare NIS2'!$H$8:$H$47,$K28)))</f>
      </c>
      <c r="F28" s="16" t="str">
        <f>IF($K28="","",IF(INDEX('Evaluare NIS2'!$G$8:$G$47,$K28)="","",INDEX('Evaluare NIS2'!$G$8:$G$47,$K28)))</f>
      </c>
      <c r="G28" s="16" t="str">
        <f>IF($K28="","",IF(INDEX('Evaluare NIS2'!$F$8:$F$47,$K28)="","",INDEX('Evaluare NIS2'!$F$8:$F$47,$K28)))</f>
      </c>
      <c r="H28" s="16" t="str">
        <f>IF($K28="","",IF(INDEX('Evaluare NIS2'!$I$8:$I$47,$K28)="","",INDEX('Evaluare NIS2'!$I$8:$I$47,$K28)))</f>
      </c>
      <c r="I28" s="16" t="str">
        <f>IF($K28="","",IF(INDEX('Evaluare NIS2'!$J$8:$J$47,$K28)="","",INDEX('Evaluare NIS2'!$J$8:$J$47,$K28)))</f>
      </c>
      <c r="J28" s="16" t="str">
        <f>IF($K28="","",IF(INDEX('Evaluare NIS2'!$L$8:$L$47,$K28)="","",INDEX('Evaluare NIS2'!$L$8:$L$47,$K28)))</f>
      </c>
      <c r="K28" s="2" t="str">
        <f>IF((ROW()-7)&lt;='Dashboard'!$A$12,MATCH(SMALL('Evaluare NIS2'!$P$8:$P$47,(ROW()-7)),'Evaluare NIS2'!$P$8:$P$47,0),"")</f>
      </c>
    </row>
    <row r="29" ht="96" customHeight="1">
      <c r="A29" s="16" t="str">
        <f>IF($K29="","",IF(INDEX('Evaluare NIS2'!$A$8:$A$47,$K29)="","",INDEX('Evaluare NIS2'!$A$8:$A$47,$K29)))</f>
      </c>
      <c r="B29" s="16" t="str">
        <f>IF($K29="","",IF(INDEX('Evaluare NIS2'!$B$8:$B$47,$K29)="","",INDEX('Evaluare NIS2'!$B$8:$B$47,$K29)))</f>
      </c>
      <c r="C29" s="16" t="str">
        <f>IF($K29="","",IF(INDEX('Evaluare NIS2'!$C$8:$C$47,$K29)="","",INDEX('Evaluare NIS2'!$C$8:$C$47,$K29)))</f>
      </c>
      <c r="D29" s="16" t="str">
        <f>IF($K29="","",IF(INDEX('Evaluare NIS2'!$E$8:$E$47,$K29)="","",INDEX('Evaluare NIS2'!$E$8:$E$47,$K29)))</f>
      </c>
      <c r="E29" s="16" t="str">
        <f>IF($K29="","",IF(INDEX('Evaluare NIS2'!$H$8:$H$47,$K29)="","",INDEX('Evaluare NIS2'!$H$8:$H$47,$K29)))</f>
      </c>
      <c r="F29" s="16" t="str">
        <f>IF($K29="","",IF(INDEX('Evaluare NIS2'!$G$8:$G$47,$K29)="","",INDEX('Evaluare NIS2'!$G$8:$G$47,$K29)))</f>
      </c>
      <c r="G29" s="16" t="str">
        <f>IF($K29="","",IF(INDEX('Evaluare NIS2'!$F$8:$F$47,$K29)="","",INDEX('Evaluare NIS2'!$F$8:$F$47,$K29)))</f>
      </c>
      <c r="H29" s="16" t="str">
        <f>IF($K29="","",IF(INDEX('Evaluare NIS2'!$I$8:$I$47,$K29)="","",INDEX('Evaluare NIS2'!$I$8:$I$47,$K29)))</f>
      </c>
      <c r="I29" s="16" t="str">
        <f>IF($K29="","",IF(INDEX('Evaluare NIS2'!$J$8:$J$47,$K29)="","",INDEX('Evaluare NIS2'!$J$8:$J$47,$K29)))</f>
      </c>
      <c r="J29" s="16" t="str">
        <f>IF($K29="","",IF(INDEX('Evaluare NIS2'!$L$8:$L$47,$K29)="","",INDEX('Evaluare NIS2'!$L$8:$L$47,$K29)))</f>
      </c>
      <c r="K29" s="2" t="str">
        <f>IF((ROW()-7)&lt;='Dashboard'!$A$12,MATCH(SMALL('Evaluare NIS2'!$P$8:$P$47,(ROW()-7)),'Evaluare NIS2'!$P$8:$P$47,0),"")</f>
      </c>
    </row>
    <row r="30" ht="96" customHeight="1">
      <c r="A30" s="16" t="str">
        <f>IF($K30="","",IF(INDEX('Evaluare NIS2'!$A$8:$A$47,$K30)="","",INDEX('Evaluare NIS2'!$A$8:$A$47,$K30)))</f>
      </c>
      <c r="B30" s="16" t="str">
        <f>IF($K30="","",IF(INDEX('Evaluare NIS2'!$B$8:$B$47,$K30)="","",INDEX('Evaluare NIS2'!$B$8:$B$47,$K30)))</f>
      </c>
      <c r="C30" s="16" t="str">
        <f>IF($K30="","",IF(INDEX('Evaluare NIS2'!$C$8:$C$47,$K30)="","",INDEX('Evaluare NIS2'!$C$8:$C$47,$K30)))</f>
      </c>
      <c r="D30" s="16" t="str">
        <f>IF($K30="","",IF(INDEX('Evaluare NIS2'!$E$8:$E$47,$K30)="","",INDEX('Evaluare NIS2'!$E$8:$E$47,$K30)))</f>
      </c>
      <c r="E30" s="16" t="str">
        <f>IF($K30="","",IF(INDEX('Evaluare NIS2'!$H$8:$H$47,$K30)="","",INDEX('Evaluare NIS2'!$H$8:$H$47,$K30)))</f>
      </c>
      <c r="F30" s="16" t="str">
        <f>IF($K30="","",IF(INDEX('Evaluare NIS2'!$G$8:$G$47,$K30)="","",INDEX('Evaluare NIS2'!$G$8:$G$47,$K30)))</f>
      </c>
      <c r="G30" s="16" t="str">
        <f>IF($K30="","",IF(INDEX('Evaluare NIS2'!$F$8:$F$47,$K30)="","",INDEX('Evaluare NIS2'!$F$8:$F$47,$K30)))</f>
      </c>
      <c r="H30" s="16" t="str">
        <f>IF($K30="","",IF(INDEX('Evaluare NIS2'!$I$8:$I$47,$K30)="","",INDEX('Evaluare NIS2'!$I$8:$I$47,$K30)))</f>
      </c>
      <c r="I30" s="16" t="str">
        <f>IF($K30="","",IF(INDEX('Evaluare NIS2'!$J$8:$J$47,$K30)="","",INDEX('Evaluare NIS2'!$J$8:$J$47,$K30)))</f>
      </c>
      <c r="J30" s="16" t="str">
        <f>IF($K30="","",IF(INDEX('Evaluare NIS2'!$L$8:$L$47,$K30)="","",INDEX('Evaluare NIS2'!$L$8:$L$47,$K30)))</f>
      </c>
      <c r="K30" s="2" t="str">
        <f>IF((ROW()-7)&lt;='Dashboard'!$A$12,MATCH(SMALL('Evaluare NIS2'!$P$8:$P$47,(ROW()-7)),'Evaluare NIS2'!$P$8:$P$47,0),"")</f>
      </c>
    </row>
    <row r="31" ht="96" customHeight="1">
      <c r="A31" s="16" t="str">
        <f>IF($K31="","",IF(INDEX('Evaluare NIS2'!$A$8:$A$47,$K31)="","",INDEX('Evaluare NIS2'!$A$8:$A$47,$K31)))</f>
      </c>
      <c r="B31" s="16" t="str">
        <f>IF($K31="","",IF(INDEX('Evaluare NIS2'!$B$8:$B$47,$K31)="","",INDEX('Evaluare NIS2'!$B$8:$B$47,$K31)))</f>
      </c>
      <c r="C31" s="16" t="str">
        <f>IF($K31="","",IF(INDEX('Evaluare NIS2'!$C$8:$C$47,$K31)="","",INDEX('Evaluare NIS2'!$C$8:$C$47,$K31)))</f>
      </c>
      <c r="D31" s="16" t="str">
        <f>IF($K31="","",IF(INDEX('Evaluare NIS2'!$E$8:$E$47,$K31)="","",INDEX('Evaluare NIS2'!$E$8:$E$47,$K31)))</f>
      </c>
      <c r="E31" s="16" t="str">
        <f>IF($K31="","",IF(INDEX('Evaluare NIS2'!$H$8:$H$47,$K31)="","",INDEX('Evaluare NIS2'!$H$8:$H$47,$K31)))</f>
      </c>
      <c r="F31" s="16" t="str">
        <f>IF($K31="","",IF(INDEX('Evaluare NIS2'!$G$8:$G$47,$K31)="","",INDEX('Evaluare NIS2'!$G$8:$G$47,$K31)))</f>
      </c>
      <c r="G31" s="16" t="str">
        <f>IF($K31="","",IF(INDEX('Evaluare NIS2'!$F$8:$F$47,$K31)="","",INDEX('Evaluare NIS2'!$F$8:$F$47,$K31)))</f>
      </c>
      <c r="H31" s="16" t="str">
        <f>IF($K31="","",IF(INDEX('Evaluare NIS2'!$I$8:$I$47,$K31)="","",INDEX('Evaluare NIS2'!$I$8:$I$47,$K31)))</f>
      </c>
      <c r="I31" s="16" t="str">
        <f>IF($K31="","",IF(INDEX('Evaluare NIS2'!$J$8:$J$47,$K31)="","",INDEX('Evaluare NIS2'!$J$8:$J$47,$K31)))</f>
      </c>
      <c r="J31" s="16" t="str">
        <f>IF($K31="","",IF(INDEX('Evaluare NIS2'!$L$8:$L$47,$K31)="","",INDEX('Evaluare NIS2'!$L$8:$L$47,$K31)))</f>
      </c>
      <c r="K31" s="2" t="str">
        <f>IF((ROW()-7)&lt;='Dashboard'!$A$12,MATCH(SMALL('Evaluare NIS2'!$P$8:$P$47,(ROW()-7)),'Evaluare NIS2'!$P$8:$P$47,0),"")</f>
      </c>
    </row>
    <row r="32" ht="96" customHeight="1">
      <c r="A32" s="16" t="str">
        <f>IF($K32="","",IF(INDEX('Evaluare NIS2'!$A$8:$A$47,$K32)="","",INDEX('Evaluare NIS2'!$A$8:$A$47,$K32)))</f>
      </c>
      <c r="B32" s="16" t="str">
        <f>IF($K32="","",IF(INDEX('Evaluare NIS2'!$B$8:$B$47,$K32)="","",INDEX('Evaluare NIS2'!$B$8:$B$47,$K32)))</f>
      </c>
      <c r="C32" s="16" t="str">
        <f>IF($K32="","",IF(INDEX('Evaluare NIS2'!$C$8:$C$47,$K32)="","",INDEX('Evaluare NIS2'!$C$8:$C$47,$K32)))</f>
      </c>
      <c r="D32" s="16" t="str">
        <f>IF($K32="","",IF(INDEX('Evaluare NIS2'!$E$8:$E$47,$K32)="","",INDEX('Evaluare NIS2'!$E$8:$E$47,$K32)))</f>
      </c>
      <c r="E32" s="16" t="str">
        <f>IF($K32="","",IF(INDEX('Evaluare NIS2'!$H$8:$H$47,$K32)="","",INDEX('Evaluare NIS2'!$H$8:$H$47,$K32)))</f>
      </c>
      <c r="F32" s="16" t="str">
        <f>IF($K32="","",IF(INDEX('Evaluare NIS2'!$G$8:$G$47,$K32)="","",INDEX('Evaluare NIS2'!$G$8:$G$47,$K32)))</f>
      </c>
      <c r="G32" s="16" t="str">
        <f>IF($K32="","",IF(INDEX('Evaluare NIS2'!$F$8:$F$47,$K32)="","",INDEX('Evaluare NIS2'!$F$8:$F$47,$K32)))</f>
      </c>
      <c r="H32" s="16" t="str">
        <f>IF($K32="","",IF(INDEX('Evaluare NIS2'!$I$8:$I$47,$K32)="","",INDEX('Evaluare NIS2'!$I$8:$I$47,$K32)))</f>
      </c>
      <c r="I32" s="16" t="str">
        <f>IF($K32="","",IF(INDEX('Evaluare NIS2'!$J$8:$J$47,$K32)="","",INDEX('Evaluare NIS2'!$J$8:$J$47,$K32)))</f>
      </c>
      <c r="J32" s="16" t="str">
        <f>IF($K32="","",IF(INDEX('Evaluare NIS2'!$L$8:$L$47,$K32)="","",INDEX('Evaluare NIS2'!$L$8:$L$47,$K32)))</f>
      </c>
      <c r="K32" s="2" t="str">
        <f>IF((ROW()-7)&lt;='Dashboard'!$A$12,MATCH(SMALL('Evaluare NIS2'!$P$8:$P$47,(ROW()-7)),'Evaluare NIS2'!$P$8:$P$47,0),"")</f>
      </c>
    </row>
    <row r="33" ht="96" customHeight="1">
      <c r="A33" s="16" t="str">
        <f>IF($K33="","",IF(INDEX('Evaluare NIS2'!$A$8:$A$47,$K33)="","",INDEX('Evaluare NIS2'!$A$8:$A$47,$K33)))</f>
      </c>
      <c r="B33" s="16" t="str">
        <f>IF($K33="","",IF(INDEX('Evaluare NIS2'!$B$8:$B$47,$K33)="","",INDEX('Evaluare NIS2'!$B$8:$B$47,$K33)))</f>
      </c>
      <c r="C33" s="16" t="str">
        <f>IF($K33="","",IF(INDEX('Evaluare NIS2'!$C$8:$C$47,$K33)="","",INDEX('Evaluare NIS2'!$C$8:$C$47,$K33)))</f>
      </c>
      <c r="D33" s="16" t="str">
        <f>IF($K33="","",IF(INDEX('Evaluare NIS2'!$E$8:$E$47,$K33)="","",INDEX('Evaluare NIS2'!$E$8:$E$47,$K33)))</f>
      </c>
      <c r="E33" s="16" t="str">
        <f>IF($K33="","",IF(INDEX('Evaluare NIS2'!$H$8:$H$47,$K33)="","",INDEX('Evaluare NIS2'!$H$8:$H$47,$K33)))</f>
      </c>
      <c r="F33" s="16" t="str">
        <f>IF($K33="","",IF(INDEX('Evaluare NIS2'!$G$8:$G$47,$K33)="","",INDEX('Evaluare NIS2'!$G$8:$G$47,$K33)))</f>
      </c>
      <c r="G33" s="16" t="str">
        <f>IF($K33="","",IF(INDEX('Evaluare NIS2'!$F$8:$F$47,$K33)="","",INDEX('Evaluare NIS2'!$F$8:$F$47,$K33)))</f>
      </c>
      <c r="H33" s="16" t="str">
        <f>IF($K33="","",IF(INDEX('Evaluare NIS2'!$I$8:$I$47,$K33)="","",INDEX('Evaluare NIS2'!$I$8:$I$47,$K33)))</f>
      </c>
      <c r="I33" s="16" t="str">
        <f>IF($K33="","",IF(INDEX('Evaluare NIS2'!$J$8:$J$47,$K33)="","",INDEX('Evaluare NIS2'!$J$8:$J$47,$K33)))</f>
      </c>
      <c r="J33" s="16" t="str">
        <f>IF($K33="","",IF(INDEX('Evaluare NIS2'!$L$8:$L$47,$K33)="","",INDEX('Evaluare NIS2'!$L$8:$L$47,$K33)))</f>
      </c>
      <c r="K33" s="2" t="str">
        <f>IF((ROW()-7)&lt;='Dashboard'!$A$12,MATCH(SMALL('Evaluare NIS2'!$P$8:$P$47,(ROW()-7)),'Evaluare NIS2'!$P$8:$P$47,0),"")</f>
      </c>
    </row>
    <row r="34" ht="96" customHeight="1">
      <c r="A34" s="16" t="str">
        <f>IF($K34="","",IF(INDEX('Evaluare NIS2'!$A$8:$A$47,$K34)="","",INDEX('Evaluare NIS2'!$A$8:$A$47,$K34)))</f>
      </c>
      <c r="B34" s="16" t="str">
        <f>IF($K34="","",IF(INDEX('Evaluare NIS2'!$B$8:$B$47,$K34)="","",INDEX('Evaluare NIS2'!$B$8:$B$47,$K34)))</f>
      </c>
      <c r="C34" s="16" t="str">
        <f>IF($K34="","",IF(INDEX('Evaluare NIS2'!$C$8:$C$47,$K34)="","",INDEX('Evaluare NIS2'!$C$8:$C$47,$K34)))</f>
      </c>
      <c r="D34" s="16" t="str">
        <f>IF($K34="","",IF(INDEX('Evaluare NIS2'!$E$8:$E$47,$K34)="","",INDEX('Evaluare NIS2'!$E$8:$E$47,$K34)))</f>
      </c>
      <c r="E34" s="16" t="str">
        <f>IF($K34="","",IF(INDEX('Evaluare NIS2'!$H$8:$H$47,$K34)="","",INDEX('Evaluare NIS2'!$H$8:$H$47,$K34)))</f>
      </c>
      <c r="F34" s="16" t="str">
        <f>IF($K34="","",IF(INDEX('Evaluare NIS2'!$G$8:$G$47,$K34)="","",INDEX('Evaluare NIS2'!$G$8:$G$47,$K34)))</f>
      </c>
      <c r="G34" s="16" t="str">
        <f>IF($K34="","",IF(INDEX('Evaluare NIS2'!$F$8:$F$47,$K34)="","",INDEX('Evaluare NIS2'!$F$8:$F$47,$K34)))</f>
      </c>
      <c r="H34" s="16" t="str">
        <f>IF($K34="","",IF(INDEX('Evaluare NIS2'!$I$8:$I$47,$K34)="","",INDEX('Evaluare NIS2'!$I$8:$I$47,$K34)))</f>
      </c>
      <c r="I34" s="16" t="str">
        <f>IF($K34="","",IF(INDEX('Evaluare NIS2'!$J$8:$J$47,$K34)="","",INDEX('Evaluare NIS2'!$J$8:$J$47,$K34)))</f>
      </c>
      <c r="J34" s="16" t="str">
        <f>IF($K34="","",IF(INDEX('Evaluare NIS2'!$L$8:$L$47,$K34)="","",INDEX('Evaluare NIS2'!$L$8:$L$47,$K34)))</f>
      </c>
      <c r="K34" s="2" t="str">
        <f>IF((ROW()-7)&lt;='Dashboard'!$A$12,MATCH(SMALL('Evaluare NIS2'!$P$8:$P$47,(ROW()-7)),'Evaluare NIS2'!$P$8:$P$47,0),"")</f>
      </c>
    </row>
    <row r="35" ht="96" customHeight="1">
      <c r="A35" s="16" t="str">
        <f>IF($K35="","",IF(INDEX('Evaluare NIS2'!$A$8:$A$47,$K35)="","",INDEX('Evaluare NIS2'!$A$8:$A$47,$K35)))</f>
      </c>
      <c r="B35" s="16" t="str">
        <f>IF($K35="","",IF(INDEX('Evaluare NIS2'!$B$8:$B$47,$K35)="","",INDEX('Evaluare NIS2'!$B$8:$B$47,$K35)))</f>
      </c>
      <c r="C35" s="16" t="str">
        <f>IF($K35="","",IF(INDEX('Evaluare NIS2'!$C$8:$C$47,$K35)="","",INDEX('Evaluare NIS2'!$C$8:$C$47,$K35)))</f>
      </c>
      <c r="D35" s="16" t="str">
        <f>IF($K35="","",IF(INDEX('Evaluare NIS2'!$E$8:$E$47,$K35)="","",INDEX('Evaluare NIS2'!$E$8:$E$47,$K35)))</f>
      </c>
      <c r="E35" s="16" t="str">
        <f>IF($K35="","",IF(INDEX('Evaluare NIS2'!$H$8:$H$47,$K35)="","",INDEX('Evaluare NIS2'!$H$8:$H$47,$K35)))</f>
      </c>
      <c r="F35" s="16" t="str">
        <f>IF($K35="","",IF(INDEX('Evaluare NIS2'!$G$8:$G$47,$K35)="","",INDEX('Evaluare NIS2'!$G$8:$G$47,$K35)))</f>
      </c>
      <c r="G35" s="16" t="str">
        <f>IF($K35="","",IF(INDEX('Evaluare NIS2'!$F$8:$F$47,$K35)="","",INDEX('Evaluare NIS2'!$F$8:$F$47,$K35)))</f>
      </c>
      <c r="H35" s="16" t="str">
        <f>IF($K35="","",IF(INDEX('Evaluare NIS2'!$I$8:$I$47,$K35)="","",INDEX('Evaluare NIS2'!$I$8:$I$47,$K35)))</f>
      </c>
      <c r="I35" s="16" t="str">
        <f>IF($K35="","",IF(INDEX('Evaluare NIS2'!$J$8:$J$47,$K35)="","",INDEX('Evaluare NIS2'!$J$8:$J$47,$K35)))</f>
      </c>
      <c r="J35" s="16" t="str">
        <f>IF($K35="","",IF(INDEX('Evaluare NIS2'!$L$8:$L$47,$K35)="","",INDEX('Evaluare NIS2'!$L$8:$L$47,$K35)))</f>
      </c>
      <c r="K35" s="2" t="str">
        <f>IF((ROW()-7)&lt;='Dashboard'!$A$12,MATCH(SMALL('Evaluare NIS2'!$P$8:$P$47,(ROW()-7)),'Evaluare NIS2'!$P$8:$P$47,0),"")</f>
      </c>
    </row>
    <row r="36" ht="96" customHeight="1">
      <c r="A36" s="16" t="str">
        <f>IF($K36="","",IF(INDEX('Evaluare NIS2'!$A$8:$A$47,$K36)="","",INDEX('Evaluare NIS2'!$A$8:$A$47,$K36)))</f>
      </c>
      <c r="B36" s="16" t="str">
        <f>IF($K36="","",IF(INDEX('Evaluare NIS2'!$B$8:$B$47,$K36)="","",INDEX('Evaluare NIS2'!$B$8:$B$47,$K36)))</f>
      </c>
      <c r="C36" s="16" t="str">
        <f>IF($K36="","",IF(INDEX('Evaluare NIS2'!$C$8:$C$47,$K36)="","",INDEX('Evaluare NIS2'!$C$8:$C$47,$K36)))</f>
      </c>
      <c r="D36" s="16" t="str">
        <f>IF($K36="","",IF(INDEX('Evaluare NIS2'!$E$8:$E$47,$K36)="","",INDEX('Evaluare NIS2'!$E$8:$E$47,$K36)))</f>
      </c>
      <c r="E36" s="16" t="str">
        <f>IF($K36="","",IF(INDEX('Evaluare NIS2'!$H$8:$H$47,$K36)="","",INDEX('Evaluare NIS2'!$H$8:$H$47,$K36)))</f>
      </c>
      <c r="F36" s="16" t="str">
        <f>IF($K36="","",IF(INDEX('Evaluare NIS2'!$G$8:$G$47,$K36)="","",INDEX('Evaluare NIS2'!$G$8:$G$47,$K36)))</f>
      </c>
      <c r="G36" s="16" t="str">
        <f>IF($K36="","",IF(INDEX('Evaluare NIS2'!$F$8:$F$47,$K36)="","",INDEX('Evaluare NIS2'!$F$8:$F$47,$K36)))</f>
      </c>
      <c r="H36" s="16" t="str">
        <f>IF($K36="","",IF(INDEX('Evaluare NIS2'!$I$8:$I$47,$K36)="","",INDEX('Evaluare NIS2'!$I$8:$I$47,$K36)))</f>
      </c>
      <c r="I36" s="16" t="str">
        <f>IF($K36="","",IF(INDEX('Evaluare NIS2'!$J$8:$J$47,$K36)="","",INDEX('Evaluare NIS2'!$J$8:$J$47,$K36)))</f>
      </c>
      <c r="J36" s="16" t="str">
        <f>IF($K36="","",IF(INDEX('Evaluare NIS2'!$L$8:$L$47,$K36)="","",INDEX('Evaluare NIS2'!$L$8:$L$47,$K36)))</f>
      </c>
      <c r="K36" s="2" t="str">
        <f>IF((ROW()-7)&lt;='Dashboard'!$A$12,MATCH(SMALL('Evaluare NIS2'!$P$8:$P$47,(ROW()-7)),'Evaluare NIS2'!$P$8:$P$47,0),"")</f>
      </c>
    </row>
    <row r="37" ht="96" customHeight="1">
      <c r="A37" s="16" t="str">
        <f>IF($K37="","",IF(INDEX('Evaluare NIS2'!$A$8:$A$47,$K37)="","",INDEX('Evaluare NIS2'!$A$8:$A$47,$K37)))</f>
      </c>
      <c r="B37" s="16" t="str">
        <f>IF($K37="","",IF(INDEX('Evaluare NIS2'!$B$8:$B$47,$K37)="","",INDEX('Evaluare NIS2'!$B$8:$B$47,$K37)))</f>
      </c>
      <c r="C37" s="16" t="str">
        <f>IF($K37="","",IF(INDEX('Evaluare NIS2'!$C$8:$C$47,$K37)="","",INDEX('Evaluare NIS2'!$C$8:$C$47,$K37)))</f>
      </c>
      <c r="D37" s="16" t="str">
        <f>IF($K37="","",IF(INDEX('Evaluare NIS2'!$E$8:$E$47,$K37)="","",INDEX('Evaluare NIS2'!$E$8:$E$47,$K37)))</f>
      </c>
      <c r="E37" s="16" t="str">
        <f>IF($K37="","",IF(INDEX('Evaluare NIS2'!$H$8:$H$47,$K37)="","",INDEX('Evaluare NIS2'!$H$8:$H$47,$K37)))</f>
      </c>
      <c r="F37" s="16" t="str">
        <f>IF($K37="","",IF(INDEX('Evaluare NIS2'!$G$8:$G$47,$K37)="","",INDEX('Evaluare NIS2'!$G$8:$G$47,$K37)))</f>
      </c>
      <c r="G37" s="16" t="str">
        <f>IF($K37="","",IF(INDEX('Evaluare NIS2'!$F$8:$F$47,$K37)="","",INDEX('Evaluare NIS2'!$F$8:$F$47,$K37)))</f>
      </c>
      <c r="H37" s="16" t="str">
        <f>IF($K37="","",IF(INDEX('Evaluare NIS2'!$I$8:$I$47,$K37)="","",INDEX('Evaluare NIS2'!$I$8:$I$47,$K37)))</f>
      </c>
      <c r="I37" s="16" t="str">
        <f>IF($K37="","",IF(INDEX('Evaluare NIS2'!$J$8:$J$47,$K37)="","",INDEX('Evaluare NIS2'!$J$8:$J$47,$K37)))</f>
      </c>
      <c r="J37" s="16" t="str">
        <f>IF($K37="","",IF(INDEX('Evaluare NIS2'!$L$8:$L$47,$K37)="","",INDEX('Evaluare NIS2'!$L$8:$L$47,$K37)))</f>
      </c>
      <c r="K37" s="2" t="str">
        <f>IF((ROW()-7)&lt;='Dashboard'!$A$12,MATCH(SMALL('Evaluare NIS2'!$P$8:$P$47,(ROW()-7)),'Evaluare NIS2'!$P$8:$P$47,0),"")</f>
      </c>
    </row>
    <row r="38" ht="96" customHeight="1">
      <c r="A38" s="16" t="str">
        <f>IF($K38="","",IF(INDEX('Evaluare NIS2'!$A$8:$A$47,$K38)="","",INDEX('Evaluare NIS2'!$A$8:$A$47,$K38)))</f>
      </c>
      <c r="B38" s="16" t="str">
        <f>IF($K38="","",IF(INDEX('Evaluare NIS2'!$B$8:$B$47,$K38)="","",INDEX('Evaluare NIS2'!$B$8:$B$47,$K38)))</f>
      </c>
      <c r="C38" s="16" t="str">
        <f>IF($K38="","",IF(INDEX('Evaluare NIS2'!$C$8:$C$47,$K38)="","",INDEX('Evaluare NIS2'!$C$8:$C$47,$K38)))</f>
      </c>
      <c r="D38" s="16" t="str">
        <f>IF($K38="","",IF(INDEX('Evaluare NIS2'!$E$8:$E$47,$K38)="","",INDEX('Evaluare NIS2'!$E$8:$E$47,$K38)))</f>
      </c>
      <c r="E38" s="16" t="str">
        <f>IF($K38="","",IF(INDEX('Evaluare NIS2'!$H$8:$H$47,$K38)="","",INDEX('Evaluare NIS2'!$H$8:$H$47,$K38)))</f>
      </c>
      <c r="F38" s="16" t="str">
        <f>IF($K38="","",IF(INDEX('Evaluare NIS2'!$G$8:$G$47,$K38)="","",INDEX('Evaluare NIS2'!$G$8:$G$47,$K38)))</f>
      </c>
      <c r="G38" s="16" t="str">
        <f>IF($K38="","",IF(INDEX('Evaluare NIS2'!$F$8:$F$47,$K38)="","",INDEX('Evaluare NIS2'!$F$8:$F$47,$K38)))</f>
      </c>
      <c r="H38" s="16" t="str">
        <f>IF($K38="","",IF(INDEX('Evaluare NIS2'!$I$8:$I$47,$K38)="","",INDEX('Evaluare NIS2'!$I$8:$I$47,$K38)))</f>
      </c>
      <c r="I38" s="16" t="str">
        <f>IF($K38="","",IF(INDEX('Evaluare NIS2'!$J$8:$J$47,$K38)="","",INDEX('Evaluare NIS2'!$J$8:$J$47,$K38)))</f>
      </c>
      <c r="J38" s="16" t="str">
        <f>IF($K38="","",IF(INDEX('Evaluare NIS2'!$L$8:$L$47,$K38)="","",INDEX('Evaluare NIS2'!$L$8:$L$47,$K38)))</f>
      </c>
      <c r="K38" s="2" t="str">
        <f>IF((ROW()-7)&lt;='Dashboard'!$A$12,MATCH(SMALL('Evaluare NIS2'!$P$8:$P$47,(ROW()-7)),'Evaluare NIS2'!$P$8:$P$47,0),"")</f>
      </c>
    </row>
    <row r="39" ht="96" customHeight="1">
      <c r="A39" s="16" t="str">
        <f>IF($K39="","",IF(INDEX('Evaluare NIS2'!$A$8:$A$47,$K39)="","",INDEX('Evaluare NIS2'!$A$8:$A$47,$K39)))</f>
      </c>
      <c r="B39" s="16" t="str">
        <f>IF($K39="","",IF(INDEX('Evaluare NIS2'!$B$8:$B$47,$K39)="","",INDEX('Evaluare NIS2'!$B$8:$B$47,$K39)))</f>
      </c>
      <c r="C39" s="16" t="str">
        <f>IF($K39="","",IF(INDEX('Evaluare NIS2'!$C$8:$C$47,$K39)="","",INDEX('Evaluare NIS2'!$C$8:$C$47,$K39)))</f>
      </c>
      <c r="D39" s="16" t="str">
        <f>IF($K39="","",IF(INDEX('Evaluare NIS2'!$E$8:$E$47,$K39)="","",INDEX('Evaluare NIS2'!$E$8:$E$47,$K39)))</f>
      </c>
      <c r="E39" s="16" t="str">
        <f>IF($K39="","",IF(INDEX('Evaluare NIS2'!$H$8:$H$47,$K39)="","",INDEX('Evaluare NIS2'!$H$8:$H$47,$K39)))</f>
      </c>
      <c r="F39" s="16" t="str">
        <f>IF($K39="","",IF(INDEX('Evaluare NIS2'!$G$8:$G$47,$K39)="","",INDEX('Evaluare NIS2'!$G$8:$G$47,$K39)))</f>
      </c>
      <c r="G39" s="16" t="str">
        <f>IF($K39="","",IF(INDEX('Evaluare NIS2'!$F$8:$F$47,$K39)="","",INDEX('Evaluare NIS2'!$F$8:$F$47,$K39)))</f>
      </c>
      <c r="H39" s="16" t="str">
        <f>IF($K39="","",IF(INDEX('Evaluare NIS2'!$I$8:$I$47,$K39)="","",INDEX('Evaluare NIS2'!$I$8:$I$47,$K39)))</f>
      </c>
      <c r="I39" s="16" t="str">
        <f>IF($K39="","",IF(INDEX('Evaluare NIS2'!$J$8:$J$47,$K39)="","",INDEX('Evaluare NIS2'!$J$8:$J$47,$K39)))</f>
      </c>
      <c r="J39" s="16" t="str">
        <f>IF($K39="","",IF(INDEX('Evaluare NIS2'!$L$8:$L$47,$K39)="","",INDEX('Evaluare NIS2'!$L$8:$L$47,$K39)))</f>
      </c>
      <c r="K39" s="2" t="str">
        <f>IF((ROW()-7)&lt;='Dashboard'!$A$12,MATCH(SMALL('Evaluare NIS2'!$P$8:$P$47,(ROW()-7)),'Evaluare NIS2'!$P$8:$P$47,0),"")</f>
      </c>
    </row>
    <row r="40" ht="96" customHeight="1">
      <c r="A40" s="16" t="str">
        <f>IF($K40="","",IF(INDEX('Evaluare NIS2'!$A$8:$A$47,$K40)="","",INDEX('Evaluare NIS2'!$A$8:$A$47,$K40)))</f>
      </c>
      <c r="B40" s="16" t="str">
        <f>IF($K40="","",IF(INDEX('Evaluare NIS2'!$B$8:$B$47,$K40)="","",INDEX('Evaluare NIS2'!$B$8:$B$47,$K40)))</f>
      </c>
      <c r="C40" s="16" t="str">
        <f>IF($K40="","",IF(INDEX('Evaluare NIS2'!$C$8:$C$47,$K40)="","",INDEX('Evaluare NIS2'!$C$8:$C$47,$K40)))</f>
      </c>
      <c r="D40" s="16" t="str">
        <f>IF($K40="","",IF(INDEX('Evaluare NIS2'!$E$8:$E$47,$K40)="","",INDEX('Evaluare NIS2'!$E$8:$E$47,$K40)))</f>
      </c>
      <c r="E40" s="16" t="str">
        <f>IF($K40="","",IF(INDEX('Evaluare NIS2'!$H$8:$H$47,$K40)="","",INDEX('Evaluare NIS2'!$H$8:$H$47,$K40)))</f>
      </c>
      <c r="F40" s="16" t="str">
        <f>IF($K40="","",IF(INDEX('Evaluare NIS2'!$G$8:$G$47,$K40)="","",INDEX('Evaluare NIS2'!$G$8:$G$47,$K40)))</f>
      </c>
      <c r="G40" s="16" t="str">
        <f>IF($K40="","",IF(INDEX('Evaluare NIS2'!$F$8:$F$47,$K40)="","",INDEX('Evaluare NIS2'!$F$8:$F$47,$K40)))</f>
      </c>
      <c r="H40" s="16" t="str">
        <f>IF($K40="","",IF(INDEX('Evaluare NIS2'!$I$8:$I$47,$K40)="","",INDEX('Evaluare NIS2'!$I$8:$I$47,$K40)))</f>
      </c>
      <c r="I40" s="16" t="str">
        <f>IF($K40="","",IF(INDEX('Evaluare NIS2'!$J$8:$J$47,$K40)="","",INDEX('Evaluare NIS2'!$J$8:$J$47,$K40)))</f>
      </c>
      <c r="J40" s="16" t="str">
        <f>IF($K40="","",IF(INDEX('Evaluare NIS2'!$L$8:$L$47,$K40)="","",INDEX('Evaluare NIS2'!$L$8:$L$47,$K40)))</f>
      </c>
      <c r="K40" s="2" t="str">
        <f>IF((ROW()-7)&lt;='Dashboard'!$A$12,MATCH(SMALL('Evaluare NIS2'!$P$8:$P$47,(ROW()-7)),'Evaluare NIS2'!$P$8:$P$47,0),"")</f>
      </c>
    </row>
    <row r="41" ht="96" customHeight="1">
      <c r="A41" s="16" t="str">
        <f>IF($K41="","",IF(INDEX('Evaluare NIS2'!$A$8:$A$47,$K41)="","",INDEX('Evaluare NIS2'!$A$8:$A$47,$K41)))</f>
      </c>
      <c r="B41" s="16" t="str">
        <f>IF($K41="","",IF(INDEX('Evaluare NIS2'!$B$8:$B$47,$K41)="","",INDEX('Evaluare NIS2'!$B$8:$B$47,$K41)))</f>
      </c>
      <c r="C41" s="16" t="str">
        <f>IF($K41="","",IF(INDEX('Evaluare NIS2'!$C$8:$C$47,$K41)="","",INDEX('Evaluare NIS2'!$C$8:$C$47,$K41)))</f>
      </c>
      <c r="D41" s="16" t="str">
        <f>IF($K41="","",IF(INDEX('Evaluare NIS2'!$E$8:$E$47,$K41)="","",INDEX('Evaluare NIS2'!$E$8:$E$47,$K41)))</f>
      </c>
      <c r="E41" s="16" t="str">
        <f>IF($K41="","",IF(INDEX('Evaluare NIS2'!$H$8:$H$47,$K41)="","",INDEX('Evaluare NIS2'!$H$8:$H$47,$K41)))</f>
      </c>
      <c r="F41" s="16" t="str">
        <f>IF($K41="","",IF(INDEX('Evaluare NIS2'!$G$8:$G$47,$K41)="","",INDEX('Evaluare NIS2'!$G$8:$G$47,$K41)))</f>
      </c>
      <c r="G41" s="16" t="str">
        <f>IF($K41="","",IF(INDEX('Evaluare NIS2'!$F$8:$F$47,$K41)="","",INDEX('Evaluare NIS2'!$F$8:$F$47,$K41)))</f>
      </c>
      <c r="H41" s="16" t="str">
        <f>IF($K41="","",IF(INDEX('Evaluare NIS2'!$I$8:$I$47,$K41)="","",INDEX('Evaluare NIS2'!$I$8:$I$47,$K41)))</f>
      </c>
      <c r="I41" s="16" t="str">
        <f>IF($K41="","",IF(INDEX('Evaluare NIS2'!$J$8:$J$47,$K41)="","",INDEX('Evaluare NIS2'!$J$8:$J$47,$K41)))</f>
      </c>
      <c r="J41" s="16" t="str">
        <f>IF($K41="","",IF(INDEX('Evaluare NIS2'!$L$8:$L$47,$K41)="","",INDEX('Evaluare NIS2'!$L$8:$L$47,$K41)))</f>
      </c>
      <c r="K41" s="2" t="str">
        <f>IF((ROW()-7)&lt;='Dashboard'!$A$12,MATCH(SMALL('Evaluare NIS2'!$P$8:$P$47,(ROW()-7)),'Evaluare NIS2'!$P$8:$P$47,0),"")</f>
      </c>
    </row>
    <row r="42" ht="96" customHeight="1">
      <c r="A42" s="16" t="str">
        <f>IF($K42="","",IF(INDEX('Evaluare NIS2'!$A$8:$A$47,$K42)="","",INDEX('Evaluare NIS2'!$A$8:$A$47,$K42)))</f>
      </c>
      <c r="B42" s="16" t="str">
        <f>IF($K42="","",IF(INDEX('Evaluare NIS2'!$B$8:$B$47,$K42)="","",INDEX('Evaluare NIS2'!$B$8:$B$47,$K42)))</f>
      </c>
      <c r="C42" s="16" t="str">
        <f>IF($K42="","",IF(INDEX('Evaluare NIS2'!$C$8:$C$47,$K42)="","",INDEX('Evaluare NIS2'!$C$8:$C$47,$K42)))</f>
      </c>
      <c r="D42" s="16" t="str">
        <f>IF($K42="","",IF(INDEX('Evaluare NIS2'!$E$8:$E$47,$K42)="","",INDEX('Evaluare NIS2'!$E$8:$E$47,$K42)))</f>
      </c>
      <c r="E42" s="16" t="str">
        <f>IF($K42="","",IF(INDEX('Evaluare NIS2'!$H$8:$H$47,$K42)="","",INDEX('Evaluare NIS2'!$H$8:$H$47,$K42)))</f>
      </c>
      <c r="F42" s="16" t="str">
        <f>IF($K42="","",IF(INDEX('Evaluare NIS2'!$G$8:$G$47,$K42)="","",INDEX('Evaluare NIS2'!$G$8:$G$47,$K42)))</f>
      </c>
      <c r="G42" s="16" t="str">
        <f>IF($K42="","",IF(INDEX('Evaluare NIS2'!$F$8:$F$47,$K42)="","",INDEX('Evaluare NIS2'!$F$8:$F$47,$K42)))</f>
      </c>
      <c r="H42" s="16" t="str">
        <f>IF($K42="","",IF(INDEX('Evaluare NIS2'!$I$8:$I$47,$K42)="","",INDEX('Evaluare NIS2'!$I$8:$I$47,$K42)))</f>
      </c>
      <c r="I42" s="16" t="str">
        <f>IF($K42="","",IF(INDEX('Evaluare NIS2'!$J$8:$J$47,$K42)="","",INDEX('Evaluare NIS2'!$J$8:$J$47,$K42)))</f>
      </c>
      <c r="J42" s="16" t="str">
        <f>IF($K42="","",IF(INDEX('Evaluare NIS2'!$L$8:$L$47,$K42)="","",INDEX('Evaluare NIS2'!$L$8:$L$47,$K42)))</f>
      </c>
      <c r="K42" s="2" t="str">
        <f>IF((ROW()-7)&lt;='Dashboard'!$A$12,MATCH(SMALL('Evaluare NIS2'!$P$8:$P$47,(ROW()-7)),'Evaluare NIS2'!$P$8:$P$47,0),"")</f>
      </c>
    </row>
    <row r="43" ht="96" customHeight="1">
      <c r="A43" s="16" t="str">
        <f>IF($K43="","",IF(INDEX('Evaluare NIS2'!$A$8:$A$47,$K43)="","",INDEX('Evaluare NIS2'!$A$8:$A$47,$K43)))</f>
      </c>
      <c r="B43" s="16" t="str">
        <f>IF($K43="","",IF(INDEX('Evaluare NIS2'!$B$8:$B$47,$K43)="","",INDEX('Evaluare NIS2'!$B$8:$B$47,$K43)))</f>
      </c>
      <c r="C43" s="16" t="str">
        <f>IF($K43="","",IF(INDEX('Evaluare NIS2'!$C$8:$C$47,$K43)="","",INDEX('Evaluare NIS2'!$C$8:$C$47,$K43)))</f>
      </c>
      <c r="D43" s="16" t="str">
        <f>IF($K43="","",IF(INDEX('Evaluare NIS2'!$E$8:$E$47,$K43)="","",INDEX('Evaluare NIS2'!$E$8:$E$47,$K43)))</f>
      </c>
      <c r="E43" s="16" t="str">
        <f>IF($K43="","",IF(INDEX('Evaluare NIS2'!$H$8:$H$47,$K43)="","",INDEX('Evaluare NIS2'!$H$8:$H$47,$K43)))</f>
      </c>
      <c r="F43" s="16" t="str">
        <f>IF($K43="","",IF(INDEX('Evaluare NIS2'!$G$8:$G$47,$K43)="","",INDEX('Evaluare NIS2'!$G$8:$G$47,$K43)))</f>
      </c>
      <c r="G43" s="16" t="str">
        <f>IF($K43="","",IF(INDEX('Evaluare NIS2'!$F$8:$F$47,$K43)="","",INDEX('Evaluare NIS2'!$F$8:$F$47,$K43)))</f>
      </c>
      <c r="H43" s="16" t="str">
        <f>IF($K43="","",IF(INDEX('Evaluare NIS2'!$I$8:$I$47,$K43)="","",INDEX('Evaluare NIS2'!$I$8:$I$47,$K43)))</f>
      </c>
      <c r="I43" s="16" t="str">
        <f>IF($K43="","",IF(INDEX('Evaluare NIS2'!$J$8:$J$47,$K43)="","",INDEX('Evaluare NIS2'!$J$8:$J$47,$K43)))</f>
      </c>
      <c r="J43" s="16" t="str">
        <f>IF($K43="","",IF(INDEX('Evaluare NIS2'!$L$8:$L$47,$K43)="","",INDEX('Evaluare NIS2'!$L$8:$L$47,$K43)))</f>
      </c>
      <c r="K43" s="2" t="str">
        <f>IF((ROW()-7)&lt;='Dashboard'!$A$12,MATCH(SMALL('Evaluare NIS2'!$P$8:$P$47,(ROW()-7)),'Evaluare NIS2'!$P$8:$P$47,0),"")</f>
      </c>
    </row>
    <row r="44" ht="96" customHeight="1">
      <c r="A44" s="16" t="str">
        <f>IF($K44="","",IF(INDEX('Evaluare NIS2'!$A$8:$A$47,$K44)="","",INDEX('Evaluare NIS2'!$A$8:$A$47,$K44)))</f>
      </c>
      <c r="B44" s="16" t="str">
        <f>IF($K44="","",IF(INDEX('Evaluare NIS2'!$B$8:$B$47,$K44)="","",INDEX('Evaluare NIS2'!$B$8:$B$47,$K44)))</f>
      </c>
      <c r="C44" s="16" t="str">
        <f>IF($K44="","",IF(INDEX('Evaluare NIS2'!$C$8:$C$47,$K44)="","",INDEX('Evaluare NIS2'!$C$8:$C$47,$K44)))</f>
      </c>
      <c r="D44" s="16" t="str">
        <f>IF($K44="","",IF(INDEX('Evaluare NIS2'!$E$8:$E$47,$K44)="","",INDEX('Evaluare NIS2'!$E$8:$E$47,$K44)))</f>
      </c>
      <c r="E44" s="16" t="str">
        <f>IF($K44="","",IF(INDEX('Evaluare NIS2'!$H$8:$H$47,$K44)="","",INDEX('Evaluare NIS2'!$H$8:$H$47,$K44)))</f>
      </c>
      <c r="F44" s="16" t="str">
        <f>IF($K44="","",IF(INDEX('Evaluare NIS2'!$G$8:$G$47,$K44)="","",INDEX('Evaluare NIS2'!$G$8:$G$47,$K44)))</f>
      </c>
      <c r="G44" s="16" t="str">
        <f>IF($K44="","",IF(INDEX('Evaluare NIS2'!$F$8:$F$47,$K44)="","",INDEX('Evaluare NIS2'!$F$8:$F$47,$K44)))</f>
      </c>
      <c r="H44" s="16" t="str">
        <f>IF($K44="","",IF(INDEX('Evaluare NIS2'!$I$8:$I$47,$K44)="","",INDEX('Evaluare NIS2'!$I$8:$I$47,$K44)))</f>
      </c>
      <c r="I44" s="16" t="str">
        <f>IF($K44="","",IF(INDEX('Evaluare NIS2'!$J$8:$J$47,$K44)="","",INDEX('Evaluare NIS2'!$J$8:$J$47,$K44)))</f>
      </c>
      <c r="J44" s="16" t="str">
        <f>IF($K44="","",IF(INDEX('Evaluare NIS2'!$L$8:$L$47,$K44)="","",INDEX('Evaluare NIS2'!$L$8:$L$47,$K44)))</f>
      </c>
      <c r="K44" s="2" t="str">
        <f>IF((ROW()-7)&lt;='Dashboard'!$A$12,MATCH(SMALL('Evaluare NIS2'!$P$8:$P$47,(ROW()-7)),'Evaluare NIS2'!$P$8:$P$47,0),"")</f>
      </c>
    </row>
    <row r="45" ht="96" customHeight="1">
      <c r="A45" s="16" t="str">
        <f>IF($K45="","",IF(INDEX('Evaluare NIS2'!$A$8:$A$47,$K45)="","",INDEX('Evaluare NIS2'!$A$8:$A$47,$K45)))</f>
      </c>
      <c r="B45" s="16" t="str">
        <f>IF($K45="","",IF(INDEX('Evaluare NIS2'!$B$8:$B$47,$K45)="","",INDEX('Evaluare NIS2'!$B$8:$B$47,$K45)))</f>
      </c>
      <c r="C45" s="16" t="str">
        <f>IF($K45="","",IF(INDEX('Evaluare NIS2'!$C$8:$C$47,$K45)="","",INDEX('Evaluare NIS2'!$C$8:$C$47,$K45)))</f>
      </c>
      <c r="D45" s="16" t="str">
        <f>IF($K45="","",IF(INDEX('Evaluare NIS2'!$E$8:$E$47,$K45)="","",INDEX('Evaluare NIS2'!$E$8:$E$47,$K45)))</f>
      </c>
      <c r="E45" s="16" t="str">
        <f>IF($K45="","",IF(INDEX('Evaluare NIS2'!$H$8:$H$47,$K45)="","",INDEX('Evaluare NIS2'!$H$8:$H$47,$K45)))</f>
      </c>
      <c r="F45" s="16" t="str">
        <f>IF($K45="","",IF(INDEX('Evaluare NIS2'!$G$8:$G$47,$K45)="","",INDEX('Evaluare NIS2'!$G$8:$G$47,$K45)))</f>
      </c>
      <c r="G45" s="16" t="str">
        <f>IF($K45="","",IF(INDEX('Evaluare NIS2'!$F$8:$F$47,$K45)="","",INDEX('Evaluare NIS2'!$F$8:$F$47,$K45)))</f>
      </c>
      <c r="H45" s="16" t="str">
        <f>IF($K45="","",IF(INDEX('Evaluare NIS2'!$I$8:$I$47,$K45)="","",INDEX('Evaluare NIS2'!$I$8:$I$47,$K45)))</f>
      </c>
      <c r="I45" s="16" t="str">
        <f>IF($K45="","",IF(INDEX('Evaluare NIS2'!$J$8:$J$47,$K45)="","",INDEX('Evaluare NIS2'!$J$8:$J$47,$K45)))</f>
      </c>
      <c r="J45" s="16" t="str">
        <f>IF($K45="","",IF(INDEX('Evaluare NIS2'!$L$8:$L$47,$K45)="","",INDEX('Evaluare NIS2'!$L$8:$L$47,$K45)))</f>
      </c>
      <c r="K45" s="2" t="str">
        <f>IF((ROW()-7)&lt;='Dashboard'!$A$12,MATCH(SMALL('Evaluare NIS2'!$P$8:$P$47,(ROW()-7)),'Evaluare NIS2'!$P$8:$P$47,0),"")</f>
      </c>
    </row>
    <row r="46" ht="96" customHeight="1">
      <c r="A46" s="16" t="str">
        <f>IF($K46="","",IF(INDEX('Evaluare NIS2'!$A$8:$A$47,$K46)="","",INDEX('Evaluare NIS2'!$A$8:$A$47,$K46)))</f>
      </c>
      <c r="B46" s="16" t="str">
        <f>IF($K46="","",IF(INDEX('Evaluare NIS2'!$B$8:$B$47,$K46)="","",INDEX('Evaluare NIS2'!$B$8:$B$47,$K46)))</f>
      </c>
      <c r="C46" s="16" t="str">
        <f>IF($K46="","",IF(INDEX('Evaluare NIS2'!$C$8:$C$47,$K46)="","",INDEX('Evaluare NIS2'!$C$8:$C$47,$K46)))</f>
      </c>
      <c r="D46" s="16" t="str">
        <f>IF($K46="","",IF(INDEX('Evaluare NIS2'!$E$8:$E$47,$K46)="","",INDEX('Evaluare NIS2'!$E$8:$E$47,$K46)))</f>
      </c>
      <c r="E46" s="16" t="str">
        <f>IF($K46="","",IF(INDEX('Evaluare NIS2'!$H$8:$H$47,$K46)="","",INDEX('Evaluare NIS2'!$H$8:$H$47,$K46)))</f>
      </c>
      <c r="F46" s="16" t="str">
        <f>IF($K46="","",IF(INDEX('Evaluare NIS2'!$G$8:$G$47,$K46)="","",INDEX('Evaluare NIS2'!$G$8:$G$47,$K46)))</f>
      </c>
      <c r="G46" s="16" t="str">
        <f>IF($K46="","",IF(INDEX('Evaluare NIS2'!$F$8:$F$47,$K46)="","",INDEX('Evaluare NIS2'!$F$8:$F$47,$K46)))</f>
      </c>
      <c r="H46" s="16" t="str">
        <f>IF($K46="","",IF(INDEX('Evaluare NIS2'!$I$8:$I$47,$K46)="","",INDEX('Evaluare NIS2'!$I$8:$I$47,$K46)))</f>
      </c>
      <c r="I46" s="16" t="str">
        <f>IF($K46="","",IF(INDEX('Evaluare NIS2'!$J$8:$J$47,$K46)="","",INDEX('Evaluare NIS2'!$J$8:$J$47,$K46)))</f>
      </c>
      <c r="J46" s="16" t="str">
        <f>IF($K46="","",IF(INDEX('Evaluare NIS2'!$L$8:$L$47,$K46)="","",INDEX('Evaluare NIS2'!$L$8:$L$47,$K46)))</f>
      </c>
      <c r="K46" s="2" t="str">
        <f>IF((ROW()-7)&lt;='Dashboard'!$A$12,MATCH(SMALL('Evaluare NIS2'!$P$8:$P$47,(ROW()-7)),'Evaluare NIS2'!$P$8:$P$47,0),"")</f>
      </c>
    </row>
    <row r="47" ht="96" customHeight="1">
      <c r="A47" s="16" t="str">
        <f>IF($K47="","",IF(INDEX('Evaluare NIS2'!$A$8:$A$47,$K47)="","",INDEX('Evaluare NIS2'!$A$8:$A$47,$K47)))</f>
      </c>
      <c r="B47" s="16" t="str">
        <f>IF($K47="","",IF(INDEX('Evaluare NIS2'!$B$8:$B$47,$K47)="","",INDEX('Evaluare NIS2'!$B$8:$B$47,$K47)))</f>
      </c>
      <c r="C47" s="16" t="str">
        <f>IF($K47="","",IF(INDEX('Evaluare NIS2'!$C$8:$C$47,$K47)="","",INDEX('Evaluare NIS2'!$C$8:$C$47,$K47)))</f>
      </c>
      <c r="D47" s="16" t="str">
        <f>IF($K47="","",IF(INDEX('Evaluare NIS2'!$E$8:$E$47,$K47)="","",INDEX('Evaluare NIS2'!$E$8:$E$47,$K47)))</f>
      </c>
      <c r="E47" s="16" t="str">
        <f>IF($K47="","",IF(INDEX('Evaluare NIS2'!$H$8:$H$47,$K47)="","",INDEX('Evaluare NIS2'!$H$8:$H$47,$K47)))</f>
      </c>
      <c r="F47" s="16" t="str">
        <f>IF($K47="","",IF(INDEX('Evaluare NIS2'!$G$8:$G$47,$K47)="","",INDEX('Evaluare NIS2'!$G$8:$G$47,$K47)))</f>
      </c>
      <c r="G47" s="16" t="str">
        <f>IF($K47="","",IF(INDEX('Evaluare NIS2'!$F$8:$F$47,$K47)="","",INDEX('Evaluare NIS2'!$F$8:$F$47,$K47)))</f>
      </c>
      <c r="H47" s="16" t="str">
        <f>IF($K47="","",IF(INDEX('Evaluare NIS2'!$I$8:$I$47,$K47)="","",INDEX('Evaluare NIS2'!$I$8:$I$47,$K47)))</f>
      </c>
      <c r="I47" s="16" t="str">
        <f>IF($K47="","",IF(INDEX('Evaluare NIS2'!$J$8:$J$47,$K47)="","",INDEX('Evaluare NIS2'!$J$8:$J$47,$K47)))</f>
      </c>
      <c r="J47" s="16" t="str">
        <f>IF($K47="","",IF(INDEX('Evaluare NIS2'!$L$8:$L$47,$K47)="","",INDEX('Evaluare NIS2'!$L$8:$L$47,$K47)))</f>
      </c>
      <c r="K47" s="2" t="str">
        <f>IF((ROW()-7)&lt;='Dashboard'!$A$12,MATCH(SMALL('Evaluare NIS2'!$P$8:$P$47,(ROW()-7)),'Evaluare NIS2'!$P$8:$P$47,0),"")</f>
      </c>
    </row>
    <row r="48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</sheetData>
  <mergeCells>
    <mergeCell ref="A2:J2"/>
    <mergeCell ref="A4:J5"/>
    <mergeCell ref="A6:J6"/>
  </mergeCells>
  <conditionalFormatting sqref="D8:D47">
    <cfRule type="expression" dxfId="8" priority="1">
      <formula>$D8="Implementat"</formula>
    </cfRule>
    <cfRule type="expression" dxfId="9" priority="2">
      <formula>$D8="Parțial implementat"</formula>
    </cfRule>
    <cfRule type="expression" dxfId="10" priority="3">
      <formula>$D8="Neimplementat"</formula>
    </cfRule>
    <cfRule type="expression" dxfId="11" priority="4">
      <formula>$D8="N/A"</formula>
    </cfRule>
  </conditionalFormatting>
  <conditionalFormatting sqref="E8:E47">
    <cfRule type="expression" dxfId="12" priority="5">
      <formula>$E8="Ridicată"</formula>
    </cfRule>
  </conditionalFormatting>
  <pageMargins left="0.3" right="0.3" top="0.4" bottom="0.4" header="0.2" footer="0.2"/>
  <pageSetup orientation="landscape" paperSize="8" fitToWidth="2" fitToHeight="0"/>
  <tableParts count="1">
    <tablePart r:id="Reef285e4854a46ee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87E8B"/>
  </sheetPr>
  <sheetViews>
    <sheetView showGridLines="0" workbookViewId="0" zoomScale="85">
      <pane xSplit="2" ySplit="7" topLeftCell="C8" activePane="bottomRight" state="frozen"/>
    </sheetView>
  </sheetViews>
  <sheetFormatPr defaultRowHeight="15"/>
  <cols>
    <col min="1" max="1" width="14" hidden="0" customWidth="1"/>
    <col min="2" max="2" width="12" hidden="0" customWidth="1"/>
    <col min="3" max="3" width="45" hidden="0" customWidth="1"/>
    <col min="4" max="4" width="23" hidden="0" customWidth="1"/>
    <col min="5" max="5" width="20" hidden="0" customWidth="1"/>
    <col min="6" max="6" width="35" hidden="0" customWidth="1"/>
    <col min="7" max="7" width="26" hidden="0" customWidth="1"/>
    <col min="8" max="8" width="18" hidden="0" customWidth="1"/>
    <col min="9" max="9" width="22" hidden="0" customWidth="1"/>
    <col min="10" max="10" width="43" hidden="0" customWidth="1"/>
    <col min="11" max="11" width="24" hidden="0" customWidth="1"/>
    <col min="12" max="12" width="28" hidden="0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" customHeight="1">
      <c r="A2" s="4" t="str">
        <v>Registru dovezi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24" customHeight="1">
      <c r="A4" s="3" t="str">
        <v>Primele 40 de rânduri au ID-uri precompletate; există încă 60 de rânduri pentru dovezi suplimentare. Editați câmpurile galben-pal. Folosiți referințe accesibile în spațiul intern și date în format zz.ll.aaaa.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36" customHeight="1">
      <c r="A7" s="13" t="str">
        <v>ID dovadă</v>
      </c>
      <c r="B7" s="13" t="str">
        <v>ID control</v>
      </c>
      <c r="C7" s="13" t="str">
        <v>Dovadă așteptată (reper)</v>
      </c>
      <c r="D7" s="13" t="str">
        <v>Responsabil</v>
      </c>
      <c r="E7" s="13" t="str">
        <v>Termen țintă</v>
      </c>
      <c r="F7" s="13" t="str">
        <v>Locație / referință dovadă</v>
      </c>
      <c r="G7" s="13" t="str">
        <v>Status</v>
      </c>
      <c r="H7" s="13" t="str">
        <v>Data dovezii</v>
      </c>
      <c r="I7" s="13" t="str">
        <v>Data verificării</v>
      </c>
      <c r="J7" s="13" t="str">
        <v>Criteriu / dovadă de închidere</v>
      </c>
      <c r="K7" s="13" t="str">
        <v>Verificat de</v>
      </c>
      <c r="L7" s="13" t="str">
        <v>Semnal de urmărire</v>
      </c>
    </row>
    <row r="8" ht="64" customHeight="1">
      <c r="A8" s="17" t="str">
        <v>DV-001</v>
      </c>
      <c r="B8" s="17" t="str">
        <v>GOV-01</v>
      </c>
      <c r="C8" s="16" t="str">
        <f>IF(B8="","",IF(COUNTIFS('Evaluare NIS2'!$A$8:$A$47,B8)&lt;&gt;1,"Verificați ID control",INDEX('Evaluare NIS2'!$L$8:$L$47,MATCH(B8,'Evaluare NIS2'!$A$8:$A$47,0))))</f>
        <v>Notă de aplicabilitate, sector, dimensiune, servicii și aprobarea analizei.</v>
      </c>
      <c r="D8" s="17"/>
      <c r="E8" s="28"/>
      <c r="F8" s="17"/>
      <c r="G8" s="17"/>
      <c r="H8" s="28"/>
      <c r="I8" s="28"/>
      <c r="J8" s="17" t="str">
        <v>Notă de aplicabilitate, sector, dimensiune, servicii și aprobarea analizei.</v>
      </c>
      <c r="K8" s="17"/>
      <c r="L8" s="16" t="str">
        <f>IF(AND(A8="",B8=""),"",IF(OR(A8="",COUNTIFS($A$8:$A$107,A8)&gt;1),"Verificați ID dovadă",IF(COUNTIFS('Evaluare NIS2'!$A$8:$A$47,B8)&lt;&gt;1,"Verificați ID control",IF(G8="N/A",IF(J8="","Justificați N/A","N/A declarat"),IF(G8="Validată",IF(OR(D8="",F8="",H8="",I8="",J8="",K8=""),"Închidere incompletă","Validare documentată"),IF(AND(ISNUMBER(E8),E8&lt;TODAY()),"Termen depășit",IF(G8="","Completați statusul","De urmărit")))))))</f>
        <v>Completați statusul</v>
      </c>
    </row>
    <row r="9" ht="64" customHeight="1">
      <c r="A9" s="17" t="str">
        <v>DV-002</v>
      </c>
      <c r="B9" s="17" t="str">
        <v>GOV-02</v>
      </c>
      <c r="C9" s="16" t="str">
        <f>IF(B9="","",IF(COUNTIFS('Evaluare NIS2'!$A$8:$A$47,B9)&lt;&gt;1,"Verificați ID control",INDEX('Evaluare NIS2'!$L$8:$L$47,MATCH(B9,'Evaluare NIS2'!$A$8:$A$47,0))))</f>
        <v>Minute de ședință, decizii, indicatori și registru de excepții.</v>
      </c>
      <c r="D9" s="17"/>
      <c r="E9" s="28"/>
      <c r="F9" s="17"/>
      <c r="G9" s="17"/>
      <c r="H9" s="28"/>
      <c r="I9" s="28"/>
      <c r="J9" s="17" t="str">
        <v>Minute de ședință, decizii, indicatori și registru de excepții.</v>
      </c>
      <c r="K9" s="17"/>
      <c r="L9" s="16" t="str">
        <f>IF(AND(A9="",B9=""),"",IF(OR(A9="",COUNTIFS($A$8:$A$107,A9)&gt;1),"Verificați ID dovadă",IF(COUNTIFS('Evaluare NIS2'!$A$8:$A$47,B9)&lt;&gt;1,"Verificați ID control",IF(G9="N/A",IF(J9="","Justificați N/A","N/A declarat"),IF(G9="Validată",IF(OR(D9="",F9="",H9="",I9="",J9="",K9=""),"Închidere incompletă","Validare documentată"),IF(AND(ISNUMBER(E9),E9&lt;TODAY()),"Termen depășit",IF(G9="","Completați statusul","De urmărit")))))))</f>
        <v>Completați statusul</v>
      </c>
    </row>
    <row r="10" ht="64" customHeight="1">
      <c r="A10" s="17" t="str">
        <v>DV-003</v>
      </c>
      <c r="B10" s="17" t="str">
        <v>GOV-03</v>
      </c>
      <c r="C10" s="16" t="str">
        <f>IF(B10="","",IF(COUNTIFS('Evaluare NIS2'!$A$8:$A$47,B10)&lt;&gt;1,"Verificați ID control",INDEX('Evaluare NIS2'!$L$8:$L$47,MATCH(B10,'Evaluare NIS2'!$A$8:$A$47,0))))</f>
        <v>Decizie de desemnare, fișă de rol, matrice de responsabilități și buget.</v>
      </c>
      <c r="D10" s="17"/>
      <c r="E10" s="28"/>
      <c r="F10" s="17"/>
      <c r="G10" s="17"/>
      <c r="H10" s="28"/>
      <c r="I10" s="28"/>
      <c r="J10" s="17" t="str">
        <v>Decizie de desemnare, fișă de rol, matrice de responsabilități și buget.</v>
      </c>
      <c r="K10" s="17"/>
      <c r="L10" s="16" t="str">
        <f>IF(AND(A10="",B10=""),"",IF(OR(A10="",COUNTIFS($A$8:$A$107,A10)&gt;1),"Verificați ID dovadă",IF(COUNTIFS('Evaluare NIS2'!$A$8:$A$47,B10)&lt;&gt;1,"Verificați ID control",IF(G10="N/A",IF(J10="","Justificați N/A","N/A declarat"),IF(G10="Validată",IF(OR(D10="",F10="",H10="",I10="",J10="",K10=""),"Închidere incompletă","Validare documentată"),IF(AND(ISNUMBER(E10),E10&lt;TODAY()),"Termen depășit",IF(G10="","Completați statusul","De urmărit")))))))</f>
        <v>Completați statusul</v>
      </c>
    </row>
    <row r="11" ht="64" customHeight="1">
      <c r="A11" s="17" t="str">
        <v>DV-004</v>
      </c>
      <c r="B11" s="17" t="str">
        <v>GOV-04</v>
      </c>
      <c r="C11" s="16" t="str">
        <f>IF(B11="","",IF(COUNTIFS('Evaluare NIS2'!$A$8:$A$47,B11)&lt;&gt;1,"Verificați ID control",INDEX('Evaluare NIS2'!$L$8:$L$47,MATCH(B11,'Evaluare NIS2'!$A$8:$A$47,0))))</f>
        <v>Politici aprobate, istoric de versiuni, comunicări și excepții.</v>
      </c>
      <c r="D11" s="17"/>
      <c r="E11" s="28"/>
      <c r="F11" s="17"/>
      <c r="G11" s="17"/>
      <c r="H11" s="28"/>
      <c r="I11" s="28"/>
      <c r="J11" s="17" t="str">
        <v>Politici aprobate, istoric de versiuni, comunicări și excepții.</v>
      </c>
      <c r="K11" s="17"/>
      <c r="L11" s="16" t="str">
        <f>IF(AND(A11="",B11=""),"",IF(OR(A11="",COUNTIFS($A$8:$A$107,A11)&gt;1),"Verificați ID dovadă",IF(COUNTIFS('Evaluare NIS2'!$A$8:$A$47,B11)&lt;&gt;1,"Verificați ID control",IF(G11="N/A",IF(J11="","Justificați N/A","N/A declarat"),IF(G11="Validată",IF(OR(D11="",F11="",H11="",I11="",J11="",K11=""),"Închidere incompletă","Validare documentată"),IF(AND(ISNUMBER(E11),E11&lt;TODAY()),"Termen depășit",IF(G11="","Completați statusul","De urmărit")))))))</f>
        <v>Completați statusul</v>
      </c>
    </row>
    <row r="12" ht="64" customHeight="1">
      <c r="A12" s="17" t="str">
        <v>DV-005</v>
      </c>
      <c r="B12" s="17" t="str">
        <v>GOV-05</v>
      </c>
      <c r="C12" s="16" t="str">
        <f>IF(B12="","",IF(COUNTIFS('Evaluare NIS2'!$A$8:$A$47,B12)&lt;&gt;1,"Verificați ID control",INDEX('Evaluare NIS2'!$L$8:$L$47,MATCH(B12,'Evaluare NIS2'!$A$8:$A$47,0))))</f>
        <v>Plan de instruire, participare, teste și rezultate agregate.</v>
      </c>
      <c r="D12" s="17"/>
      <c r="E12" s="28"/>
      <c r="F12" s="17"/>
      <c r="G12" s="17"/>
      <c r="H12" s="28"/>
      <c r="I12" s="28"/>
      <c r="J12" s="17" t="str">
        <v>Plan de instruire, participare, teste și rezultate agregate.</v>
      </c>
      <c r="K12" s="17"/>
      <c r="L12" s="16" t="str">
        <f>IF(AND(A12="",B12=""),"",IF(OR(A12="",COUNTIFS($A$8:$A$107,A12)&gt;1),"Verificați ID dovadă",IF(COUNTIFS('Evaluare NIS2'!$A$8:$A$47,B12)&lt;&gt;1,"Verificați ID control",IF(G12="N/A",IF(J12="","Justificați N/A","N/A declarat"),IF(G12="Validată",IF(OR(D12="",F12="",H12="",I12="",J12="",K12=""),"Închidere incompletă","Validare documentată"),IF(AND(ISNUMBER(E12),E12&lt;TODAY()),"Termen depășit",IF(G12="","Completați statusul","De urmărit")))))))</f>
        <v>Completați statusul</v>
      </c>
    </row>
    <row r="13" ht="64" customHeight="1">
      <c r="A13" s="17" t="str">
        <v>DV-006</v>
      </c>
      <c r="B13" s="17" t="str">
        <v>GOV-06</v>
      </c>
      <c r="C13" s="16" t="str">
        <f>IF(B13="","",IF(COUNTIFS('Evaluare NIS2'!$A$8:$A$47,B13)&lt;&gt;1,"Verificați ID control",INDEX('Evaluare NIS2'!$L$8:$L$47,MATCH(B13,'Evaluare NIS2'!$A$8:$A$47,0))))</f>
        <v>Rapoarte de testare, eșantioane, constatări și retestări.</v>
      </c>
      <c r="D13" s="17"/>
      <c r="E13" s="28"/>
      <c r="F13" s="17"/>
      <c r="G13" s="17"/>
      <c r="H13" s="28"/>
      <c r="I13" s="28"/>
      <c r="J13" s="17" t="str">
        <v>Rapoarte de testare, eșantioane, constatări și retestări.</v>
      </c>
      <c r="K13" s="17"/>
      <c r="L13" s="16" t="str">
        <f>IF(AND(A13="",B13=""),"",IF(OR(A13="",COUNTIFS($A$8:$A$107,A13)&gt;1),"Verificați ID dovadă",IF(COUNTIFS('Evaluare NIS2'!$A$8:$A$47,B13)&lt;&gt;1,"Verificați ID control",IF(G13="N/A",IF(J13="","Justificați N/A","N/A declarat"),IF(G13="Validată",IF(OR(D13="",F13="",H13="",I13="",J13="",K13=""),"Închidere incompletă","Validare documentată"),IF(AND(ISNUMBER(E13),E13&lt;TODAY()),"Termen depășit",IF(G13="","Completați statusul","De urmărit")))))))</f>
        <v>Completați statusul</v>
      </c>
    </row>
    <row r="14" ht="64" customHeight="1">
      <c r="A14" s="17" t="str">
        <v>DV-007</v>
      </c>
      <c r="B14" s="17" t="str">
        <v>RSK-01</v>
      </c>
      <c r="C14" s="16" t="str">
        <f>IF(B14="","",IF(COUNTIFS('Evaluare NIS2'!$A$8:$A$47,B14)&lt;&gt;1,"Verificați ID control",INDEX('Evaluare NIS2'!$L$8:$L$47,MATCH(B14,'Evaluare NIS2'!$A$8:$A$47,0))))</f>
        <v>Inventar, raport de descoperire, responsabili și clasificări.</v>
      </c>
      <c r="D14" s="17"/>
      <c r="E14" s="28"/>
      <c r="F14" s="17"/>
      <c r="G14" s="17"/>
      <c r="H14" s="28"/>
      <c r="I14" s="28"/>
      <c r="J14" s="17" t="str">
        <v>Inventar, raport de descoperire, responsabili și clasificări.</v>
      </c>
      <c r="K14" s="17"/>
      <c r="L14" s="16" t="str">
        <f>IF(AND(A14="",B14=""),"",IF(OR(A14="",COUNTIFS($A$8:$A$107,A14)&gt;1),"Verificați ID dovadă",IF(COUNTIFS('Evaluare NIS2'!$A$8:$A$47,B14)&lt;&gt;1,"Verificați ID control",IF(G14="N/A",IF(J14="","Justificați N/A","N/A declarat"),IF(G14="Validată",IF(OR(D14="",F14="",H14="",I14="",J14="",K14=""),"Închidere incompletă","Validare documentată"),IF(AND(ISNUMBER(E14),E14&lt;TODAY()),"Termen depășit",IF(G14="","Completați statusul","De urmărit")))))))</f>
        <v>Completați statusul</v>
      </c>
    </row>
    <row r="15" ht="64" customHeight="1">
      <c r="A15" s="17" t="str">
        <v>DV-008</v>
      </c>
      <c r="B15" s="17" t="str">
        <v>RSK-02</v>
      </c>
      <c r="C15" s="16" t="str">
        <f>IF(B15="","",IF(COUNTIFS('Evaluare NIS2'!$A$8:$A$47,B15)&lt;&gt;1,"Verificați ID control",INDEX('Evaluare NIS2'!$L$8:$L$47,MATCH(B15,'Evaluare NIS2'!$A$8:$A$47,0))))</f>
        <v>Catalog de date, fluxuri, reguli de retenție și probe de eliminare.</v>
      </c>
      <c r="D15" s="17"/>
      <c r="E15" s="28"/>
      <c r="F15" s="17"/>
      <c r="G15" s="17"/>
      <c r="H15" s="28"/>
      <c r="I15" s="28"/>
      <c r="J15" s="17" t="str">
        <v>Catalog de date, fluxuri, reguli de retenție și probe de eliminare.</v>
      </c>
      <c r="K15" s="17"/>
      <c r="L15" s="16" t="str">
        <f>IF(AND(A15="",B15=""),"",IF(OR(A15="",COUNTIFS($A$8:$A$107,A15)&gt;1),"Verificați ID dovadă",IF(COUNTIFS('Evaluare NIS2'!$A$8:$A$47,B15)&lt;&gt;1,"Verificați ID control",IF(G15="N/A",IF(J15="","Justificați N/A","N/A declarat"),IF(G15="Validată",IF(OR(D15="",F15="",H15="",I15="",J15="",K15=""),"Închidere incompletă","Validare documentată"),IF(AND(ISNUMBER(E15),E15&lt;TODAY()),"Termen depășit",IF(G15="","Completați statusul","De urmărit")))))))</f>
        <v>Completați statusul</v>
      </c>
    </row>
    <row r="16" ht="64" customHeight="1">
      <c r="A16" s="17" t="str">
        <v>DV-009</v>
      </c>
      <c r="B16" s="17" t="str">
        <v>RSK-03</v>
      </c>
      <c r="C16" s="16" t="str">
        <f>IF(B16="","",IF(COUNTIFS('Evaluare NIS2'!$A$8:$A$47,B16)&lt;&gt;1,"Verificați ID control",INDEX('Evaluare NIS2'!$L$8:$L$47,MATCH(B16,'Evaluare NIS2'!$A$8:$A$47,0))))</f>
        <v>Metodologie, registru de riscuri și scenarii evaluate.</v>
      </c>
      <c r="D16" s="17"/>
      <c r="E16" s="28"/>
      <c r="F16" s="17"/>
      <c r="G16" s="17"/>
      <c r="H16" s="28"/>
      <c r="I16" s="28"/>
      <c r="J16" s="17" t="str">
        <v>Metodologie, registru de riscuri și scenarii evaluate.</v>
      </c>
      <c r="K16" s="17"/>
      <c r="L16" s="16" t="str">
        <f>IF(AND(A16="",B16=""),"",IF(OR(A16="",COUNTIFS($A$8:$A$107,A16)&gt;1),"Verificați ID dovadă",IF(COUNTIFS('Evaluare NIS2'!$A$8:$A$47,B16)&lt;&gt;1,"Verificați ID control",IF(G16="N/A",IF(J16="","Justificați N/A","N/A declarat"),IF(G16="Validată",IF(OR(D16="",F16="",H16="",I16="",J16="",K16=""),"Închidere incompletă","Validare documentată"),IF(AND(ISNUMBER(E16),E16&lt;TODAY()),"Termen depășit",IF(G16="","Completați statusul","De urmărit")))))))</f>
        <v>Completați statusul</v>
      </c>
    </row>
    <row r="17" ht="64" customHeight="1">
      <c r="A17" s="17" t="str">
        <v>DV-010</v>
      </c>
      <c r="B17" s="17" t="str">
        <v>RSK-04</v>
      </c>
      <c r="C17" s="16" t="str">
        <f>IF(B17="","",IF(COUNTIFS('Evaluare NIS2'!$A$8:$A$47,B17)&lt;&gt;1,"Verificați ID control",INDEX('Evaluare NIS2'!$L$8:$L$47,MATCH(B17,'Evaluare NIS2'!$A$8:$A$47,0))))</f>
        <v>Plan de tratare, acceptări și revizuiri ale riscului rezidual.</v>
      </c>
      <c r="D17" s="17"/>
      <c r="E17" s="28"/>
      <c r="F17" s="17"/>
      <c r="G17" s="17"/>
      <c r="H17" s="28"/>
      <c r="I17" s="28"/>
      <c r="J17" s="17" t="str">
        <v>Plan de tratare, acceptări și revizuiri ale riscului rezidual.</v>
      </c>
      <c r="K17" s="17"/>
      <c r="L17" s="16" t="str">
        <f>IF(AND(A17="",B17=""),"",IF(OR(A17="",COUNTIFS($A$8:$A$107,A17)&gt;1),"Verificați ID dovadă",IF(COUNTIFS('Evaluare NIS2'!$A$8:$A$47,B17)&lt;&gt;1,"Verificați ID control",IF(G17="N/A",IF(J17="","Justificați N/A","N/A declarat"),IF(G17="Validată",IF(OR(D17="",F17="",H17="",I17="",J17="",K17=""),"Închidere incompletă","Validare documentată"),IF(AND(ISNUMBER(E17),E17&lt;TODAY()),"Termen depășit",IF(G17="","Completați statusul","De urmărit")))))))</f>
        <v>Completați statusul</v>
      </c>
    </row>
    <row r="18" ht="64" customHeight="1">
      <c r="A18" s="17" t="str">
        <v>DV-011</v>
      </c>
      <c r="B18" s="17" t="str">
        <v>RSK-05</v>
      </c>
      <c r="C18" s="16" t="str">
        <f>IF(B18="","",IF(COUNTIFS('Evaluare NIS2'!$A$8:$A$47,B18)&lt;&gt;1,"Verificați ID control",INDEX('Evaluare NIS2'!$L$8:$L$47,MATCH(B18,'Evaluare NIS2'!$A$8:$A$47,0))))</f>
        <v>Hartă de dependențe, arhitectură și puncte unice de eșec.</v>
      </c>
      <c r="D18" s="17"/>
      <c r="E18" s="28"/>
      <c r="F18" s="17"/>
      <c r="G18" s="17"/>
      <c r="H18" s="28"/>
      <c r="I18" s="28"/>
      <c r="J18" s="17" t="str">
        <v>Hartă de dependențe, arhitectură și puncte unice de eșec.</v>
      </c>
      <c r="K18" s="17"/>
      <c r="L18" s="16" t="str">
        <f>IF(AND(A18="",B18=""),"",IF(OR(A18="",COUNTIFS($A$8:$A$107,A18)&gt;1),"Verificați ID dovadă",IF(COUNTIFS('Evaluare NIS2'!$A$8:$A$47,B18)&lt;&gt;1,"Verificați ID control",IF(G18="N/A",IF(J18="","Justificați N/A","N/A declarat"),IF(G18="Validată",IF(OR(D18="",F18="",H18="",I18="",J18="",K18=""),"Închidere incompletă","Validare documentată"),IF(AND(ISNUMBER(E18),E18&lt;TODAY()),"Termen depășit",IF(G18="","Completați statusul","De urmărit")))))))</f>
        <v>Completați statusul</v>
      </c>
    </row>
    <row r="19" ht="64" customHeight="1">
      <c r="A19" s="17" t="str">
        <v>DV-012</v>
      </c>
      <c r="B19" s="17" t="str">
        <v>RSK-06</v>
      </c>
      <c r="C19" s="16" t="str">
        <f>IF(B19="","",IF(COUNTIFS('Evaluare NIS2'!$A$8:$A$47,B19)&lt;&gt;1,"Verificați ID control",INDEX('Evaluare NIS2'!$L$8:$L$47,MATCH(B19,'Evaluare NIS2'!$A$8:$A$47,0))))</f>
        <v>Liste de acces, jurnale vizitatori, teste UPS și verificări de mediu.</v>
      </c>
      <c r="D19" s="17"/>
      <c r="E19" s="28"/>
      <c r="F19" s="17"/>
      <c r="G19" s="17"/>
      <c r="H19" s="28"/>
      <c r="I19" s="28"/>
      <c r="J19" s="17" t="str">
        <v>Liste de acces, jurnale vizitatori, teste UPS și verificări de mediu.</v>
      </c>
      <c r="K19" s="17"/>
      <c r="L19" s="16" t="str">
        <f>IF(AND(A19="",B19=""),"",IF(OR(A19="",COUNTIFS($A$8:$A$107,A19)&gt;1),"Verificați ID dovadă",IF(COUNTIFS('Evaluare NIS2'!$A$8:$A$47,B19)&lt;&gt;1,"Verificați ID control",IF(G19="N/A",IF(J19="","Justificați N/A","N/A declarat"),IF(G19="Validată",IF(OR(D19="",F19="",H19="",I19="",J19="",K19=""),"Închidere incompletă","Validare documentată"),IF(AND(ISNUMBER(E19),E19&lt;TODAY()),"Termen depășit",IF(G19="","Completați statusul","De urmărit")))))))</f>
        <v>Completați statusul</v>
      </c>
    </row>
    <row r="20" ht="64" customHeight="1">
      <c r="A20" s="17" t="str">
        <v>DV-013</v>
      </c>
      <c r="B20" s="17" t="str">
        <v>IAM-01</v>
      </c>
      <c r="C20" s="16" t="str">
        <f>IF(B20="","",IF(COUNTIFS('Evaluare NIS2'!$A$8:$A$47,B20)&lt;&gt;1,"Verificați ID control",INDEX('Evaluare NIS2'!$L$8:$L$47,MATCH(B20,'Evaluare NIS2'!$A$8:$A$47,0))))</f>
        <v>Procedură, tichete și eșantion de plecări cu timpi de dezactivare.</v>
      </c>
      <c r="D20" s="17"/>
      <c r="E20" s="28"/>
      <c r="F20" s="17"/>
      <c r="G20" s="17"/>
      <c r="H20" s="28"/>
      <c r="I20" s="28"/>
      <c r="J20" s="17" t="str">
        <v>Procedură, tichete și eșantion de plecări cu timpi de dezactivare.</v>
      </c>
      <c r="K20" s="17"/>
      <c r="L20" s="16" t="str">
        <f>IF(AND(A20="",B20=""),"",IF(OR(A20="",COUNTIFS($A$8:$A$107,A20)&gt;1),"Verificați ID dovadă",IF(COUNTIFS('Evaluare NIS2'!$A$8:$A$47,B20)&lt;&gt;1,"Verificați ID control",IF(G20="N/A",IF(J20="","Justificați N/A","N/A declarat"),IF(G20="Validată",IF(OR(D20="",F20="",H20="",I20="",J20="",K20=""),"Închidere incompletă","Validare documentată"),IF(AND(ISNUMBER(E20),E20&lt;TODAY()),"Termen depășit",IF(G20="","Completați statusul","De urmărit")))))))</f>
        <v>Completați statusul</v>
      </c>
    </row>
    <row r="21" ht="64" customHeight="1">
      <c r="A21" s="17" t="str">
        <v>DV-014</v>
      </c>
      <c r="B21" s="17" t="str">
        <v>IAM-02</v>
      </c>
      <c r="C21" s="16" t="str">
        <f>IF(B21="","",IF(COUNTIFS('Evaluare NIS2'!$A$8:$A$47,B21)&lt;&gt;1,"Verificați ID control",INDEX('Evaluare NIS2'!$L$8:$L$47,MATCH(B21,'Evaluare NIS2'!$A$8:$A$47,0))))</f>
        <v>Politici MFA, acoperire, teste de autentificare și excepții.</v>
      </c>
      <c r="D21" s="17"/>
      <c r="E21" s="28"/>
      <c r="F21" s="17"/>
      <c r="G21" s="17"/>
      <c r="H21" s="28"/>
      <c r="I21" s="28"/>
      <c r="J21" s="17" t="str">
        <v>Politici MFA, acoperire, teste de autentificare și excepții.</v>
      </c>
      <c r="K21" s="17"/>
      <c r="L21" s="16" t="str">
        <f>IF(AND(A21="",B21=""),"",IF(OR(A21="",COUNTIFS($A$8:$A$107,A21)&gt;1),"Verificați ID dovadă",IF(COUNTIFS('Evaluare NIS2'!$A$8:$A$47,B21)&lt;&gt;1,"Verificați ID control",IF(G21="N/A",IF(J21="","Justificați N/A","N/A declarat"),IF(G21="Validată",IF(OR(D21="",F21="",H21="",I21="",J21="",K21=""),"Închidere incompletă","Validare documentată"),IF(AND(ISNUMBER(E21),E21&lt;TODAY()),"Termen depășit",IF(G21="","Completați statusul","De urmărit")))))))</f>
        <v>Completați statusul</v>
      </c>
    </row>
    <row r="22" ht="64" customHeight="1">
      <c r="A22" s="17" t="str">
        <v>DV-015</v>
      </c>
      <c r="B22" s="17" t="str">
        <v>IAM-03</v>
      </c>
      <c r="C22" s="16" t="str">
        <f>IF(B22="","",IF(COUNTIFS('Evaluare NIS2'!$A$8:$A$47,B22)&lt;&gt;1,"Verificați ID control",INDEX('Evaluare NIS2'!$L$8:$L$47,MATCH(B22,'Evaluare NIS2'!$A$8:$A$47,0))))</f>
        <v>Inventar administratori, roluri, aprobări și jurnale PIM/JIT.</v>
      </c>
      <c r="D22" s="17"/>
      <c r="E22" s="28"/>
      <c r="F22" s="17"/>
      <c r="G22" s="17"/>
      <c r="H22" s="28"/>
      <c r="I22" s="28"/>
      <c r="J22" s="17" t="str">
        <v>Inventar administratori, roluri, aprobări și jurnale PIM/JIT.</v>
      </c>
      <c r="K22" s="17"/>
      <c r="L22" s="16" t="str">
        <f>IF(AND(A22="",B22=""),"",IF(OR(A22="",COUNTIFS($A$8:$A$107,A22)&gt;1),"Verificați ID dovadă",IF(COUNTIFS('Evaluare NIS2'!$A$8:$A$47,B22)&lt;&gt;1,"Verificați ID control",IF(G22="N/A",IF(J22="","Justificați N/A","N/A declarat"),IF(G22="Validată",IF(OR(D22="",F22="",H22="",I22="",J22="",K22=""),"Închidere incompletă","Validare documentată"),IF(AND(ISNUMBER(E22),E22&lt;TODAY()),"Termen depășit",IF(G22="","Completați statusul","De urmărit")))))))</f>
        <v>Completați statusul</v>
      </c>
    </row>
    <row r="23" ht="64" customHeight="1">
      <c r="A23" s="17" t="str">
        <v>DV-016</v>
      </c>
      <c r="B23" s="17" t="str">
        <v>IAM-04</v>
      </c>
      <c r="C23" s="16" t="str">
        <f>IF(B23="","",IF(COUNTIFS('Evaluare NIS2'!$A$8:$A$47,B23)&lt;&gt;1,"Verificați ID control",INDEX('Evaluare NIS2'!$L$8:$L$47,MATCH(B23,'Evaluare NIS2'!$A$8:$A$47,0))))</f>
        <v>Liste de acces, aprobări de recertificare și tichete de retragere.</v>
      </c>
      <c r="D23" s="17"/>
      <c r="E23" s="28"/>
      <c r="F23" s="17"/>
      <c r="G23" s="17"/>
      <c r="H23" s="28"/>
      <c r="I23" s="28"/>
      <c r="J23" s="17" t="str">
        <v>Liste de acces, aprobări de recertificare și tichete de retragere.</v>
      </c>
      <c r="K23" s="17"/>
      <c r="L23" s="16" t="str">
        <f>IF(AND(A23="",B23=""),"",IF(OR(A23="",COUNTIFS($A$8:$A$107,A23)&gt;1),"Verificați ID dovadă",IF(COUNTIFS('Evaluare NIS2'!$A$8:$A$47,B23)&lt;&gt;1,"Verificați ID control",IF(G23="N/A",IF(J23="","Justificați N/A","N/A declarat"),IF(G23="Validată",IF(OR(D23="",F23="",H23="",I23="",J23="",K23=""),"Închidere incompletă","Validare documentată"),IF(AND(ISNUMBER(E23),E23&lt;TODAY()),"Termen depășit",IF(G23="","Completați statusul","De urmărit")))))))</f>
        <v>Completați statusul</v>
      </c>
    </row>
    <row r="24" ht="64" customHeight="1">
      <c r="A24" s="17" t="str">
        <v>DV-017</v>
      </c>
      <c r="B24" s="17" t="str">
        <v>IAM-05</v>
      </c>
      <c r="C24" s="16" t="str">
        <f>IF(B24="","",IF(COUNTIFS('Evaluare NIS2'!$A$8:$A$47,B24)&lt;&gt;1,"Verificați ID control",INDEX('Evaluare NIS2'!$L$8:$L$47,MATCH(B24,'Evaluare NIS2'!$A$8:$A$47,0))))</f>
        <v>Inventar conturi tehnice, reguli de rotație și probe din seiful de secrete.</v>
      </c>
      <c r="D24" s="17"/>
      <c r="E24" s="28"/>
      <c r="F24" s="17"/>
      <c r="G24" s="17"/>
      <c r="H24" s="28"/>
      <c r="I24" s="28"/>
      <c r="J24" s="17" t="str">
        <v>Inventar conturi tehnice, reguli de rotație și probe din seiful de secrete.</v>
      </c>
      <c r="K24" s="17"/>
      <c r="L24" s="16" t="str">
        <f>IF(AND(A24="",B24=""),"",IF(OR(A24="",COUNTIFS($A$8:$A$107,A24)&gt;1),"Verificați ID dovadă",IF(COUNTIFS('Evaluare NIS2'!$A$8:$A$47,B24)&lt;&gt;1,"Verificați ID control",IF(G24="N/A",IF(J24="","Justificați N/A","N/A declarat"),IF(G24="Validată",IF(OR(D24="",F24="",H24="",I24="",J24="",K24=""),"Închidere incompletă","Validare documentată"),IF(AND(ISNUMBER(E24),E24&lt;TODAY()),"Termen depășit",IF(G24="","Completați statusul","De urmărit")))))))</f>
        <v>Completați statusul</v>
      </c>
    </row>
    <row r="25" ht="64" customHeight="1">
      <c r="A25" s="17" t="str">
        <v>DV-018</v>
      </c>
      <c r="B25" s="17" t="str">
        <v>IAM-06</v>
      </c>
      <c r="C25" s="16" t="str">
        <f>IF(B25="","",IF(COUNTIFS('Evaluare NIS2'!$A$8:$A$47,B25)&lt;&gt;1,"Verificați ID control",INDEX('Evaluare NIS2'!$L$8:$L$47,MATCH(B25,'Evaluare NIS2'!$A$8:$A$47,0))))</f>
        <v>Procedură, teste, alerte și evidența utilizării conturilor de urgență.</v>
      </c>
      <c r="D25" s="17"/>
      <c r="E25" s="28"/>
      <c r="F25" s="17"/>
      <c r="G25" s="17"/>
      <c r="H25" s="28"/>
      <c r="I25" s="28"/>
      <c r="J25" s="17" t="str">
        <v>Procedură, teste, alerte și evidența utilizării conturilor de urgență.</v>
      </c>
      <c r="K25" s="17"/>
      <c r="L25" s="16" t="str">
        <f>IF(AND(A25="",B25=""),"",IF(OR(A25="",COUNTIFS($A$8:$A$107,A25)&gt;1),"Verificați ID dovadă",IF(COUNTIFS('Evaluare NIS2'!$A$8:$A$47,B25)&lt;&gt;1,"Verificați ID control",IF(G25="N/A",IF(J25="","Justificați N/A","N/A declarat"),IF(G25="Validată",IF(OR(D25="",F25="",H25="",I25="",J25="",K25=""),"Închidere incompletă","Validare documentată"),IF(AND(ISNUMBER(E25),E25&lt;TODAY()),"Termen depășit",IF(G25="","Completați statusul","De urmărit")))))))</f>
        <v>Completați statusul</v>
      </c>
    </row>
    <row r="26" ht="64" customHeight="1">
      <c r="A26" s="17" t="str">
        <v>DV-019</v>
      </c>
      <c r="B26" s="17" t="str">
        <v>SEC-01</v>
      </c>
      <c r="C26" s="16" t="str">
        <f>IF(B26="","",IF(COUNTIFS('Evaluare NIS2'!$A$8:$A$47,B26)&lt;&gt;1,"Verificați ID control",INDEX('Evaluare NIS2'!$L$8:$L$47,MATCH(B26,'Evaluare NIS2'!$A$8:$A$47,0))))</f>
        <v>Rapoarte de scanare, acoperire și registru de vulnerabilități.</v>
      </c>
      <c r="D26" s="17"/>
      <c r="E26" s="28"/>
      <c r="F26" s="17"/>
      <c r="G26" s="17"/>
      <c r="H26" s="28"/>
      <c r="I26" s="28"/>
      <c r="J26" s="17" t="str">
        <v>Rapoarte de scanare, acoperire și registru de vulnerabilități.</v>
      </c>
      <c r="K26" s="17"/>
      <c r="L26" s="16" t="str">
        <f>IF(AND(A26="",B26=""),"",IF(OR(A26="",COUNTIFS($A$8:$A$107,A26)&gt;1),"Verificați ID dovadă",IF(COUNTIFS('Evaluare NIS2'!$A$8:$A$47,B26)&lt;&gt;1,"Verificați ID control",IF(G26="N/A",IF(J26="","Justificați N/A","N/A declarat"),IF(G26="Validată",IF(OR(D26="",F26="",H26="",I26="",J26="",K26=""),"Închidere incompletă","Validare documentată"),IF(AND(ISNUMBER(E26),E26&lt;TODAY()),"Termen depășit",IF(G26="","Completați statusul","De urmărit")))))))</f>
        <v>Completați statusul</v>
      </c>
    </row>
    <row r="27" ht="64" customHeight="1">
      <c r="A27" s="17" t="str">
        <v>DV-020</v>
      </c>
      <c r="B27" s="17" t="str">
        <v>SEC-02</v>
      </c>
      <c r="C27" s="16" t="str">
        <f>IF(B27="","",IF(COUNTIFS('Evaluare NIS2'!$A$8:$A$47,B27)&lt;&gt;1,"Verificați ID control",INDEX('Evaluare NIS2'!$L$8:$L$47,MATCH(B27,'Evaluare NIS2'!$A$8:$A$47,0))))</f>
        <v>Tichete, rapoarte de instalare, retestări și excepții aprobate.</v>
      </c>
      <c r="D27" s="17"/>
      <c r="E27" s="28"/>
      <c r="F27" s="17"/>
      <c r="G27" s="17"/>
      <c r="H27" s="28"/>
      <c r="I27" s="28"/>
      <c r="J27" s="17" t="str">
        <v>Tichete, rapoarte de instalare, retestări și excepții aprobate.</v>
      </c>
      <c r="K27" s="17"/>
      <c r="L27" s="16" t="str">
        <f>IF(AND(A27="",B27=""),"",IF(OR(A27="",COUNTIFS($A$8:$A$107,A27)&gt;1),"Verificați ID dovadă",IF(COUNTIFS('Evaluare NIS2'!$A$8:$A$47,B27)&lt;&gt;1,"Verificați ID control",IF(G27="N/A",IF(J27="","Justificați N/A","N/A declarat"),IF(G27="Validată",IF(OR(D27="",F27="",H27="",I27="",J27="",K27=""),"Închidere incompletă","Validare documentată"),IF(AND(ISNUMBER(E27),E27&lt;TODAY()),"Termen depășit",IF(G27="","Completați statusul","De urmărit")))))))</f>
        <v>Completați statusul</v>
      </c>
    </row>
    <row r="28" ht="64" customHeight="1">
      <c r="A28" s="17" t="str">
        <v>DV-021</v>
      </c>
      <c r="B28" s="17" t="str">
        <v>SEC-03</v>
      </c>
      <c r="C28" s="16" t="str">
        <f>IF(B28="","",IF(COUNTIFS('Evaluare NIS2'!$A$8:$A$47,B28)&lt;&gt;1,"Verificați ID control",INDEX('Evaluare NIS2'!$L$8:$L$47,MATCH(B28,'Evaluare NIS2'!$A$8:$A$47,0))))</f>
        <v>Standarde, rapoarte de configurație, tichete de schimbare și plan de înlocuire.</v>
      </c>
      <c r="D28" s="17"/>
      <c r="E28" s="28"/>
      <c r="F28" s="17"/>
      <c r="G28" s="17"/>
      <c r="H28" s="28"/>
      <c r="I28" s="28"/>
      <c r="J28" s="17" t="str">
        <v>Standarde, rapoarte de configurație, tichete de schimbare și plan de înlocuire.</v>
      </c>
      <c r="K28" s="17"/>
      <c r="L28" s="16" t="str">
        <f>IF(AND(A28="",B28=""),"",IF(OR(A28="",COUNTIFS($A$8:$A$107,A28)&gt;1),"Verificați ID dovadă",IF(COUNTIFS('Evaluare NIS2'!$A$8:$A$47,B28)&lt;&gt;1,"Verificați ID control",IF(G28="N/A",IF(J28="","Justificați N/A","N/A declarat"),IF(G28="Validată",IF(OR(D28="",F28="",H28="",I28="",J28="",K28=""),"Închidere incompletă","Validare documentată"),IF(AND(ISNUMBER(E28),E28&lt;TODAY()),"Termen depășit",IF(G28="","Completați statusul","De urmărit")))))))</f>
        <v>Completați statusul</v>
      </c>
    </row>
    <row r="29" ht="64" customHeight="1">
      <c r="A29" s="17" t="str">
        <v>DV-022</v>
      </c>
      <c r="B29" s="17" t="str">
        <v>SEC-04</v>
      </c>
      <c r="C29" s="16" t="str">
        <f>IF(B29="","",IF(COUNTIFS('Evaluare NIS2'!$A$8:$A$47,B29)&lt;&gt;1,"Verificați ID control",INDEX('Evaluare NIS2'!$L$8:$L$47,MATCH(B29,'Evaluare NIS2'!$A$8:$A$47,0))))</f>
        <v>Acoperire EDR, politici email, alerte și teste de detecție.</v>
      </c>
      <c r="D29" s="17"/>
      <c r="E29" s="28"/>
      <c r="F29" s="17"/>
      <c r="G29" s="17"/>
      <c r="H29" s="28"/>
      <c r="I29" s="28"/>
      <c r="J29" s="17" t="str">
        <v>Acoperire EDR, politici email, alerte și teste de detecție.</v>
      </c>
      <c r="K29" s="17"/>
      <c r="L29" s="16" t="str">
        <f>IF(AND(A29="",B29=""),"",IF(OR(A29="",COUNTIFS($A$8:$A$107,A29)&gt;1),"Verificați ID dovadă",IF(COUNTIFS('Evaluare NIS2'!$A$8:$A$47,B29)&lt;&gt;1,"Verificați ID control",IF(G29="N/A",IF(J29="","Justificați N/A","N/A declarat"),IF(G29="Validată",IF(OR(D29="",F29="",H29="",I29="",J29="",K29=""),"Închidere incompletă","Validare documentată"),IF(AND(ISNUMBER(E29),E29&lt;TODAY()),"Termen depășit",IF(G29="","Completați statusul","De urmărit")))))))</f>
        <v>Completați statusul</v>
      </c>
    </row>
    <row r="30" ht="64" customHeight="1">
      <c r="A30" s="17" t="str">
        <v>DV-023</v>
      </c>
      <c r="B30" s="17" t="str">
        <v>SEC-05</v>
      </c>
      <c r="C30" s="16" t="str">
        <f>IF(B30="","",IF(COUNTIFS('Evaluare NIS2'!$A$8:$A$47,B30)&lt;&gt;1,"Verificați ID control",INDEX('Evaluare NIS2'!$L$8:$L$47,MATCH(B30,'Evaluare NIS2'!$A$8:$A$47,0))))</f>
        <v>Diagramă de rețea, reguli firewall și teste de acces între zone.</v>
      </c>
      <c r="D30" s="17"/>
      <c r="E30" s="28"/>
      <c r="F30" s="17"/>
      <c r="G30" s="17"/>
      <c r="H30" s="28"/>
      <c r="I30" s="28"/>
      <c r="J30" s="17" t="str">
        <v>Diagramă de rețea, reguli firewall și teste de acces între zone.</v>
      </c>
      <c r="K30" s="17"/>
      <c r="L30" s="16" t="str">
        <f>IF(AND(A30="",B30=""),"",IF(OR(A30="",COUNTIFS($A$8:$A$107,A30)&gt;1),"Verificați ID dovadă",IF(COUNTIFS('Evaluare NIS2'!$A$8:$A$47,B30)&lt;&gt;1,"Verificați ID control",IF(G30="N/A",IF(J30="","Justificați N/A","N/A declarat"),IF(G30="Validată",IF(OR(D30="",F30="",H30="",I30="",J30="",K30=""),"Închidere incompletă","Validare documentată"),IF(AND(ISNUMBER(E30),E30&lt;TODAY()),"Termen depășit",IF(G30="","Completați statusul","De urmărit")))))))</f>
        <v>Completați statusul</v>
      </c>
    </row>
    <row r="31" ht="64" customHeight="1">
      <c r="A31" s="17" t="str">
        <v>DV-024</v>
      </c>
      <c r="B31" s="17" t="str">
        <v>SEC-06</v>
      </c>
      <c r="C31" s="16" t="str">
        <f>IF(B31="","",IF(COUNTIFS('Evaluare NIS2'!$A$8:$A$47,B31)&lt;&gt;1,"Verificați ID control",INDEX('Evaluare NIS2'!$L$8:$L$47,MATCH(B31,'Evaluare NIS2'!$A$8:$A$47,0))))</f>
        <v>Surse de jurnal, retenție, acces, reguli de alertare și tichete.</v>
      </c>
      <c r="D31" s="17"/>
      <c r="E31" s="28"/>
      <c r="F31" s="17"/>
      <c r="G31" s="17"/>
      <c r="H31" s="28"/>
      <c r="I31" s="28"/>
      <c r="J31" s="17" t="str">
        <v>Surse de jurnal, retenție, acces, reguli de alertare și tichete.</v>
      </c>
      <c r="K31" s="17"/>
      <c r="L31" s="16" t="str">
        <f>IF(AND(A31="",B31=""),"",IF(OR(A31="",COUNTIFS($A$8:$A$107,A31)&gt;1),"Verificați ID dovadă",IF(COUNTIFS('Evaluare NIS2'!$A$8:$A$47,B31)&lt;&gt;1,"Verificați ID control",IF(G31="N/A",IF(J31="","Justificați N/A","N/A declarat"),IF(G31="Validată",IF(OR(D31="",F31="",H31="",I31="",J31="",K31=""),"Închidere incompletă","Validare documentată"),IF(AND(ISNUMBER(E31),E31&lt;TODAY()),"Termen depășit",IF(G31="","Completați statusul","De urmărit")))))))</f>
        <v>Completați statusul</v>
      </c>
    </row>
    <row r="32" ht="64" customHeight="1">
      <c r="A32" s="17" t="str">
        <v>DV-025</v>
      </c>
      <c r="B32" s="17" t="str">
        <v>SEC-07</v>
      </c>
      <c r="C32" s="16" t="str">
        <f>IF(B32="","",IF(COUNTIFS('Evaluare NIS2'!$A$8:$A$47,B32)&lt;&gt;1,"Verificați ID control",INDEX('Evaluare NIS2'!$L$8:$L$47,MATCH(B32,'Evaluare NIS2'!$A$8:$A$47,0))))</f>
        <v>Cerințe, teste de securitate, aprobări de lansare și politici de criptare.</v>
      </c>
      <c r="D32" s="17"/>
      <c r="E32" s="28"/>
      <c r="F32" s="17"/>
      <c r="G32" s="17"/>
      <c r="H32" s="28"/>
      <c r="I32" s="28"/>
      <c r="J32" s="17" t="str">
        <v>Cerințe, teste de securitate, aprobări de lansare și politici de criptare.</v>
      </c>
      <c r="K32" s="17"/>
      <c r="L32" s="16" t="str">
        <f>IF(AND(A32="",B32=""),"",IF(OR(A32="",COUNTIFS($A$8:$A$107,A32)&gt;1),"Verificați ID dovadă",IF(COUNTIFS('Evaluare NIS2'!$A$8:$A$47,B32)&lt;&gt;1,"Verificați ID control",IF(G32="N/A",IF(J32="","Justificați N/A","N/A declarat"),IF(G32="Validată",IF(OR(D32="",F32="",H32="",I32="",J32="",K32=""),"Închidere incompletă","Validare documentată"),IF(AND(ISNUMBER(E32),E32&lt;TODAY()),"Termen depășit",IF(G32="","Completați statusul","De urmărit")))))))</f>
        <v>Completați statusul</v>
      </c>
    </row>
    <row r="33" ht="64" customHeight="1">
      <c r="A33" s="17" t="str">
        <v>DV-026</v>
      </c>
      <c r="B33" s="17" t="str">
        <v>INC-01</v>
      </c>
      <c r="C33" s="16" t="str">
        <f>IF(B33="","",IF(COUNTIFS('Evaluare NIS2'!$A$8:$A$47,B33)&lt;&gt;1,"Verificați ID control",INDEX('Evaluare NIS2'!$L$8:$L$47,MATCH(B33,'Evaluare NIS2'!$A$8:$A$47,0))))</f>
        <v>Plan aprobat, contacte validate și test de mobilizare.</v>
      </c>
      <c r="D33" s="17"/>
      <c r="E33" s="28"/>
      <c r="F33" s="17"/>
      <c r="G33" s="17"/>
      <c r="H33" s="28"/>
      <c r="I33" s="28"/>
      <c r="J33" s="17" t="str">
        <v>Plan aprobat, contacte validate și test de mobilizare.</v>
      </c>
      <c r="K33" s="17"/>
      <c r="L33" s="16" t="str">
        <f>IF(AND(A33="",B33=""),"",IF(OR(A33="",COUNTIFS($A$8:$A$107,A33)&gt;1),"Verificați ID dovadă",IF(COUNTIFS('Evaluare NIS2'!$A$8:$A$47,B33)&lt;&gt;1,"Verificați ID control",IF(G33="N/A",IF(J33="","Justificați N/A","N/A declarat"),IF(G33="Validată",IF(OR(D33="",F33="",H33="",I33="",J33="",K33=""),"Închidere incompletă","Validare documentată"),IF(AND(ISNUMBER(E33),E33&lt;TODAY()),"Termen depășit",IF(G33="","Completați statusul","De urmărit")))))))</f>
        <v>Completați statusul</v>
      </c>
    </row>
    <row r="34" ht="64" customHeight="1">
      <c r="A34" s="17" t="str">
        <v>DV-027</v>
      </c>
      <c r="B34" s="17" t="str">
        <v>INC-02</v>
      </c>
      <c r="C34" s="16" t="str">
        <f>IF(B34="","",IF(COUNTIFS('Evaluare NIS2'!$A$8:$A$47,B34)&lt;&gt;1,"Verificați ID control",INDEX('Evaluare NIS2'!$L$8:$L$47,MATCH(B34,'Evaluare NIS2'!$A$8:$A$47,0))))</f>
        <v>Matrice de severitate, criterii legale aplicabile și registru de incidente.</v>
      </c>
      <c r="D34" s="17"/>
      <c r="E34" s="28"/>
      <c r="F34" s="17"/>
      <c r="G34" s="17"/>
      <c r="H34" s="28"/>
      <c r="I34" s="28"/>
      <c r="J34" s="17" t="str">
        <v>Matrice de severitate, criterii legale aplicabile și registru de incidente.</v>
      </c>
      <c r="K34" s="17"/>
      <c r="L34" s="16" t="str">
        <f>IF(AND(A34="",B34=""),"",IF(OR(A34="",COUNTIFS($A$8:$A$107,A34)&gt;1),"Verificați ID dovadă",IF(COUNTIFS('Evaluare NIS2'!$A$8:$A$47,B34)&lt;&gt;1,"Verificați ID control",IF(G34="N/A",IF(J34="","Justificați N/A","N/A declarat"),IF(G34="Validată",IF(OR(D34="",F34="",H34="",I34="",J34="",K34=""),"Închidere incompletă","Validare documentată"),IF(AND(ISNUMBER(E34),E34&lt;TODAY()),"Termen depășit",IF(G34="","Completați statusul","De urmărit")))))))</f>
        <v>Completați statusul</v>
      </c>
    </row>
    <row r="35" ht="64" customHeight="1">
      <c r="A35" s="17" t="str">
        <v>DV-028</v>
      </c>
      <c r="B35" s="17" t="str">
        <v>INC-03</v>
      </c>
      <c r="C35" s="16" t="str">
        <f>IF(B35="","",IF(COUNTIFS('Evaluare NIS2'!$A$8:$A$47,B35)&lt;&gt;1,"Verificați ID control",INDEX('Evaluare NIS2'!$L$8:$L$47,MATCH(B35,'Evaluare NIS2'!$A$8:$A$47,0))))</f>
        <v>Procedură, formulare, contacte DNSC și exercițiu de raportare.</v>
      </c>
      <c r="D35" s="17"/>
      <c r="E35" s="28"/>
      <c r="F35" s="17"/>
      <c r="G35" s="17"/>
      <c r="H35" s="28"/>
      <c r="I35" s="28"/>
      <c r="J35" s="17" t="str">
        <v>Procedură, formulare, contacte DNSC și exercițiu de raportare.</v>
      </c>
      <c r="K35" s="17"/>
      <c r="L35" s="16" t="str">
        <f>IF(AND(A35="",B35=""),"",IF(OR(A35="",COUNTIFS($A$8:$A$107,A35)&gt;1),"Verificați ID dovadă",IF(COUNTIFS('Evaluare NIS2'!$A$8:$A$47,B35)&lt;&gt;1,"Verificați ID control",IF(G35="N/A",IF(J35="","Justificați N/A","N/A declarat"),IF(G35="Validată",IF(OR(D35="",F35="",H35="",I35="",J35="",K35=""),"Închidere incompletă","Validare documentată"),IF(AND(ISNUMBER(E35),E35&lt;TODAY()),"Termen depășit",IF(G35="","Completați statusul","De urmărit")))))))</f>
        <v>Completați statusul</v>
      </c>
    </row>
    <row r="36" ht="64" customHeight="1">
      <c r="A36" s="17" t="str">
        <v>DV-029</v>
      </c>
      <c r="B36" s="17" t="str">
        <v>INC-04</v>
      </c>
      <c r="C36" s="16" t="str">
        <f>IF(B36="","",IF(COUNTIFS('Evaluare NIS2'!$A$8:$A$47,B36)&lt;&gt;1,"Verificați ID control",INDEX('Evaluare NIS2'!$L$8:$L$47,MATCH(B36,'Evaluare NIS2'!$A$8:$A$47,0))))</f>
        <v>Proceduri operaționale, exerciții și rezultate.</v>
      </c>
      <c r="D36" s="17"/>
      <c r="E36" s="28"/>
      <c r="F36" s="17"/>
      <c r="G36" s="17"/>
      <c r="H36" s="28"/>
      <c r="I36" s="28"/>
      <c r="J36" s="17" t="str">
        <v>Proceduri operaționale, exerciții și rezultate.</v>
      </c>
      <c r="K36" s="17"/>
      <c r="L36" s="16" t="str">
        <f>IF(AND(A36="",B36=""),"",IF(OR(A36="",COUNTIFS($A$8:$A$107,A36)&gt;1),"Verificați ID dovadă",IF(COUNTIFS('Evaluare NIS2'!$A$8:$A$47,B36)&lt;&gt;1,"Verificați ID control",IF(G36="N/A",IF(J36="","Justificați N/A","N/A declarat"),IF(G36="Validată",IF(OR(D36="",F36="",H36="",I36="",J36="",K36=""),"Închidere incompletă","Validare documentată"),IF(AND(ISNUMBER(E36),E36&lt;TODAY()),"Termen depășit",IF(G36="","Completați statusul","De urmărit")))))))</f>
        <v>Completați statusul</v>
      </c>
    </row>
    <row r="37" ht="64" customHeight="1">
      <c r="A37" s="17" t="str">
        <v>DV-030</v>
      </c>
      <c r="B37" s="17" t="str">
        <v>INC-05</v>
      </c>
      <c r="C37" s="16" t="str">
        <f>IF(B37="","",IF(COUNTIFS('Evaluare NIS2'!$A$8:$A$47,B37)&lt;&gt;1,"Verificați ID control",INDEX('Evaluare NIS2'!$L$8:$L$47,MATCH(B37,'Evaluare NIS2'!$A$8:$A$47,0))))</f>
        <v>Procedură, registru de custodie și eșantion de dovezi anonimizate.</v>
      </c>
      <c r="D37" s="17"/>
      <c r="E37" s="28"/>
      <c r="F37" s="17"/>
      <c r="G37" s="17"/>
      <c r="H37" s="28"/>
      <c r="I37" s="28"/>
      <c r="J37" s="17" t="str">
        <v>Procedură, registru de custodie și eșantion de dovezi anonimizate.</v>
      </c>
      <c r="K37" s="17"/>
      <c r="L37" s="16" t="str">
        <f>IF(AND(A37="",B37=""),"",IF(OR(A37="",COUNTIFS($A$8:$A$107,A37)&gt;1),"Verificați ID dovadă",IF(COUNTIFS('Evaluare NIS2'!$A$8:$A$47,B37)&lt;&gt;1,"Verificați ID control",IF(G37="N/A",IF(J37="","Justificați N/A","N/A declarat"),IF(G37="Validată",IF(OR(D37="",F37="",H37="",I37="",J37="",K37=""),"Închidere incompletă","Validare documentată"),IF(AND(ISNUMBER(E37),E37&lt;TODAY()),"Termen depășit",IF(G37="","Completați statusul","De urmărit")))))))</f>
        <v>Completați statusul</v>
      </c>
    </row>
    <row r="38" ht="64" customHeight="1">
      <c r="A38" s="17" t="str">
        <v>DV-031</v>
      </c>
      <c r="B38" s="17" t="str">
        <v>INC-06</v>
      </c>
      <c r="C38" s="16" t="str">
        <f>IF(B38="","",IF(COUNTIFS('Evaluare NIS2'!$A$8:$A$47,B38)&lt;&gt;1,"Verificați ID control",INDEX('Evaluare NIS2'!$L$8:$L$47,MATCH(B38,'Evaluare NIS2'!$A$8:$A$47,0))))</f>
        <v>Raport de exercițiu, analiză post-incident și plan de remediere.</v>
      </c>
      <c r="D38" s="17"/>
      <c r="E38" s="28"/>
      <c r="F38" s="17"/>
      <c r="G38" s="17"/>
      <c r="H38" s="28"/>
      <c r="I38" s="28"/>
      <c r="J38" s="17" t="str">
        <v>Raport de exercițiu, analiză post-incident și plan de remediere.</v>
      </c>
      <c r="K38" s="17"/>
      <c r="L38" s="16" t="str">
        <f>IF(AND(A38="",B38=""),"",IF(OR(A38="",COUNTIFS($A$8:$A$107,A38)&gt;1),"Verificați ID dovadă",IF(COUNTIFS('Evaluare NIS2'!$A$8:$A$47,B38)&lt;&gt;1,"Verificați ID control",IF(G38="N/A",IF(J38="","Justificați N/A","N/A declarat"),IF(G38="Validată",IF(OR(D38="",F38="",H38="",I38="",J38="",K38=""),"Închidere incompletă","Validare documentată"),IF(AND(ISNUMBER(E38),E38&lt;TODAY()),"Termen depășit",IF(G38="","Completați statusul","De urmărit")))))))</f>
        <v>Completați statusul</v>
      </c>
    </row>
    <row r="39" ht="64" customHeight="1">
      <c r="A39" s="17" t="str">
        <v>DV-032</v>
      </c>
      <c r="B39" s="17" t="str">
        <v>BCP-01</v>
      </c>
      <c r="C39" s="16" t="str">
        <f>IF(B39="","",IF(COUNTIFS('Evaluare NIS2'!$A$8:$A$47,B39)&lt;&gt;1,"Verificați ID control",INDEX('Evaluare NIS2'!$L$8:$L$47,MATCH(B39,'Evaluare NIS2'!$A$8:$A$47,0))))</f>
        <v>Analiză de impact, RTO/RPO și aprobări ale responsabililor de servicii.</v>
      </c>
      <c r="D39" s="17"/>
      <c r="E39" s="28"/>
      <c r="F39" s="17"/>
      <c r="G39" s="17"/>
      <c r="H39" s="28"/>
      <c r="I39" s="28"/>
      <c r="J39" s="17" t="str">
        <v>Analiză de impact, RTO/RPO și aprobări ale responsabililor de servicii.</v>
      </c>
      <c r="K39" s="17"/>
      <c r="L39" s="16" t="str">
        <f>IF(AND(A39="",B39=""),"",IF(OR(A39="",COUNTIFS($A$8:$A$107,A39)&gt;1),"Verificați ID dovadă",IF(COUNTIFS('Evaluare NIS2'!$A$8:$A$47,B39)&lt;&gt;1,"Verificați ID control",IF(G39="N/A",IF(J39="","Justificați N/A","N/A declarat"),IF(G39="Validată",IF(OR(D39="",F39="",H39="",I39="",J39="",K39=""),"Închidere incompletă","Validare documentată"),IF(AND(ISNUMBER(E39),E39&lt;TODAY()),"Termen depășit",IF(G39="","Completați statusul","De urmărit")))))))</f>
        <v>Completați statusul</v>
      </c>
    </row>
    <row r="40" ht="64" customHeight="1">
      <c r="A40" s="17" t="str">
        <v>DV-033</v>
      </c>
      <c r="B40" s="17" t="str">
        <v>BCP-02</v>
      </c>
      <c r="C40" s="16" t="str">
        <f>IF(B40="","",IF(COUNTIFS('Evaluare NIS2'!$A$8:$A$47,B40)&lt;&gt;1,"Verificați ID control",INDEX('Evaluare NIS2'!$L$8:$L$47,MATCH(B40,'Evaluare NIS2'!$A$8:$A$47,0))))</f>
        <v>Politici backup, inventar acoperire, configurații de izolare și alerte.</v>
      </c>
      <c r="D40" s="17"/>
      <c r="E40" s="28"/>
      <c r="F40" s="17"/>
      <c r="G40" s="17"/>
      <c r="H40" s="28"/>
      <c r="I40" s="28"/>
      <c r="J40" s="17" t="str">
        <v>Politici backup, inventar acoperire, configurații de izolare și alerte.</v>
      </c>
      <c r="K40" s="17"/>
      <c r="L40" s="16" t="str">
        <f>IF(AND(A40="",B40=""),"",IF(OR(A40="",COUNTIFS($A$8:$A$107,A40)&gt;1),"Verificați ID dovadă",IF(COUNTIFS('Evaluare NIS2'!$A$8:$A$47,B40)&lt;&gt;1,"Verificați ID control",IF(G40="N/A",IF(J40="","Justificați N/A","N/A declarat"),IF(G40="Validată",IF(OR(D40="",F40="",H40="",I40="",J40="",K40=""),"Închidere incompletă","Validare documentată"),IF(AND(ISNUMBER(E40),E40&lt;TODAY()),"Termen depășit",IF(G40="","Completați statusul","De urmărit")))))))</f>
        <v>Completați statusul</v>
      </c>
    </row>
    <row r="41" ht="64" customHeight="1">
      <c r="A41" s="17" t="str">
        <v>DV-034</v>
      </c>
      <c r="B41" s="17" t="str">
        <v>BCP-03</v>
      </c>
      <c r="C41" s="16" t="str">
        <f>IF(B41="","",IF(COUNTIFS('Evaluare NIS2'!$A$8:$A$47,B41)&lt;&gt;1,"Verificați ID control",INDEX('Evaluare NIS2'!$L$8:$L$47,MATCH(B41,'Evaluare NIS2'!$A$8:$A$47,0))))</f>
        <v>Raport de restaurare, timpi măsurați și verificări de integritate.</v>
      </c>
      <c r="D41" s="17"/>
      <c r="E41" s="28"/>
      <c r="F41" s="17"/>
      <c r="G41" s="17"/>
      <c r="H41" s="28"/>
      <c r="I41" s="28"/>
      <c r="J41" s="17" t="str">
        <v>Raport de restaurare, timpi măsurați și verificări de integritate.</v>
      </c>
      <c r="K41" s="17"/>
      <c r="L41" s="16" t="str">
        <f>IF(AND(A41="",B41=""),"",IF(OR(A41="",COUNTIFS($A$8:$A$107,A41)&gt;1),"Verificați ID dovadă",IF(COUNTIFS('Evaluare NIS2'!$A$8:$A$47,B41)&lt;&gt;1,"Verificați ID control",IF(G41="N/A",IF(J41="","Justificați N/A","N/A declarat"),IF(G41="Validată",IF(OR(D41="",F41="",H41="",I41="",J41="",K41=""),"Închidere incompletă","Validare documentată"),IF(AND(ISNUMBER(E41),E41&lt;TODAY()),"Termen depășit",IF(G41="","Completați statusul","De urmărit")))))))</f>
        <v>Completați statusul</v>
      </c>
    </row>
    <row r="42" ht="64" customHeight="1">
      <c r="A42" s="17" t="str">
        <v>DV-035</v>
      </c>
      <c r="B42" s="17" t="str">
        <v>BCP-04</v>
      </c>
      <c r="C42" s="16" t="str">
        <f>IF(B42="","",IF(COUNTIFS('Evaluare NIS2'!$A$8:$A$47,B42)&lt;&gt;1,"Verificați ID control",INDEX('Evaluare NIS2'!$L$8:$L$47,MATCH(B42,'Evaluare NIS2'!$A$8:$A$47,0))))</f>
        <v>Planuri aprobate, instrucțiuni de recuperare și test de continuitate.</v>
      </c>
      <c r="D42" s="17"/>
      <c r="E42" s="28"/>
      <c r="F42" s="17"/>
      <c r="G42" s="17"/>
      <c r="H42" s="28"/>
      <c r="I42" s="28"/>
      <c r="J42" s="17" t="str">
        <v>Planuri aprobate, instrucțiuni de recuperare și test de continuitate.</v>
      </c>
      <c r="K42" s="17"/>
      <c r="L42" s="16" t="str">
        <f>IF(AND(A42="",B42=""),"",IF(OR(A42="",COUNTIFS($A$8:$A$107,A42)&gt;1),"Verificați ID dovadă",IF(COUNTIFS('Evaluare NIS2'!$A$8:$A$47,B42)&lt;&gt;1,"Verificați ID control",IF(G42="N/A",IF(J42="","Justificați N/A","N/A declarat"),IF(G42="Validată",IF(OR(D42="",F42="",H42="",I42="",J42="",K42=""),"Închidere incompletă","Validare documentată"),IF(AND(ISNUMBER(E42),E42&lt;TODAY()),"Termen depășit",IF(G42="","Completați statusul","De urmărit")))))))</f>
        <v>Completați statusul</v>
      </c>
    </row>
    <row r="43" ht="64" customHeight="1">
      <c r="A43" s="17" t="str">
        <v>DV-036</v>
      </c>
      <c r="B43" s="17" t="str">
        <v>BCP-05</v>
      </c>
      <c r="C43" s="16" t="str">
        <f>IF(B43="","",IF(COUNTIFS('Evaluare NIS2'!$A$8:$A$47,B43)&lt;&gt;1,"Verificați ID control",INDEX('Evaluare NIS2'!$L$8:$L$47,MATCH(B43,'Evaluare NIS2'!$A$8:$A$47,0))))</f>
        <v>Plan de criză, minute de exercițiu și măsuri corective.</v>
      </c>
      <c r="D43" s="17"/>
      <c r="E43" s="28"/>
      <c r="F43" s="17"/>
      <c r="G43" s="17"/>
      <c r="H43" s="28"/>
      <c r="I43" s="28"/>
      <c r="J43" s="17" t="str">
        <v>Plan de criză, minute de exercițiu și măsuri corective.</v>
      </c>
      <c r="K43" s="17"/>
      <c r="L43" s="16" t="str">
        <f>IF(AND(A43="",B43=""),"",IF(OR(A43="",COUNTIFS($A$8:$A$107,A43)&gt;1),"Verificați ID dovadă",IF(COUNTIFS('Evaluare NIS2'!$A$8:$A$47,B43)&lt;&gt;1,"Verificați ID control",IF(G43="N/A",IF(J43="","Justificați N/A","N/A declarat"),IF(G43="Validată",IF(OR(D43="",F43="",H43="",I43="",J43="",K43=""),"Închidere incompletă","Validare documentată"),IF(AND(ISNUMBER(E43),E43&lt;TODAY()),"Termen depășit",IF(G43="","Completați statusul","De urmărit")))))))</f>
        <v>Completați statusul</v>
      </c>
    </row>
    <row r="44" ht="64" customHeight="1">
      <c r="A44" s="17" t="str">
        <v>DV-037</v>
      </c>
      <c r="B44" s="17" t="str">
        <v>SUP-01</v>
      </c>
      <c r="C44" s="16" t="str">
        <f>IF(B44="","",IF(COUNTIFS('Evaluare NIS2'!$A$8:$A$47,B44)&lt;&gt;1,"Verificați ID control",INDEX('Evaluare NIS2'!$L$8:$L$47,MATCH(B44,'Evaluare NIS2'!$A$8:$A$47,0))))</f>
        <v>Registru furnizori, evaluări și dovezi de securitate revizuite.</v>
      </c>
      <c r="D44" s="17"/>
      <c r="E44" s="28"/>
      <c r="F44" s="17"/>
      <c r="G44" s="17"/>
      <c r="H44" s="28"/>
      <c r="I44" s="28"/>
      <c r="J44" s="17" t="str">
        <v>Registru furnizori, evaluări și dovezi de securitate revizuite.</v>
      </c>
      <c r="K44" s="17"/>
      <c r="L44" s="16" t="str">
        <f>IF(AND(A44="",B44=""),"",IF(OR(A44="",COUNTIFS($A$8:$A$107,A44)&gt;1),"Verificați ID dovadă",IF(COUNTIFS('Evaluare NIS2'!$A$8:$A$47,B44)&lt;&gt;1,"Verificați ID control",IF(G44="N/A",IF(J44="","Justificați N/A","N/A declarat"),IF(G44="Validată",IF(OR(D44="",F44="",H44="",I44="",J44="",K44=""),"Închidere incompletă","Validare documentată"),IF(AND(ISNUMBER(E44),E44&lt;TODAY()),"Termen depășit",IF(G44="","Completați statusul","De urmărit")))))))</f>
        <v>Completați statusul</v>
      </c>
    </row>
    <row r="45" ht="64" customHeight="1">
      <c r="A45" s="17" t="str">
        <v>DV-038</v>
      </c>
      <c r="B45" s="17" t="str">
        <v>SUP-02</v>
      </c>
      <c r="C45" s="16" t="str">
        <f>IF(B45="","",IF(COUNTIFS('Evaluare NIS2'!$A$8:$A$47,B45)&lt;&gt;1,"Verificați ID control",INDEX('Evaluare NIS2'!$L$8:$L$47,MATCH(B45,'Evaluare NIS2'!$A$8:$A$47,0))))</f>
        <v>Contracte, anexe de securitate și verificări ale clauzelor.</v>
      </c>
      <c r="D45" s="17"/>
      <c r="E45" s="28"/>
      <c r="F45" s="17"/>
      <c r="G45" s="17"/>
      <c r="H45" s="28"/>
      <c r="I45" s="28"/>
      <c r="J45" s="17" t="str">
        <v>Contracte, anexe de securitate și verificări ale clauzelor.</v>
      </c>
      <c r="K45" s="17"/>
      <c r="L45" s="16" t="str">
        <f>IF(AND(A45="",B45=""),"",IF(OR(A45="",COUNTIFS($A$8:$A$107,A45)&gt;1),"Verificați ID dovadă",IF(COUNTIFS('Evaluare NIS2'!$A$8:$A$47,B45)&lt;&gt;1,"Verificați ID control",IF(G45="N/A",IF(J45="","Justificați N/A","N/A declarat"),IF(G45="Validată",IF(OR(D45="",F45="",H45="",I45="",J45="",K45=""),"Închidere incompletă","Validare documentată"),IF(AND(ISNUMBER(E45),E45&lt;TODAY()),"Termen depășit",IF(G45="","Completați statusul","De urmărit")))))))</f>
        <v>Completați statusul</v>
      </c>
    </row>
    <row r="46" ht="64" customHeight="1">
      <c r="A46" s="17" t="str">
        <v>DV-039</v>
      </c>
      <c r="B46" s="17" t="str">
        <v>SUP-03</v>
      </c>
      <c r="C46" s="16" t="str">
        <f>IF(B46="","",IF(COUNTIFS('Evaluare NIS2'!$A$8:$A$47,B46)&lt;&gt;1,"Verificați ID control",INDEX('Evaluare NIS2'!$L$8:$L$47,MATCH(B46,'Evaluare NIS2'!$A$8:$A$47,0))))</f>
        <v>Aprobări de acces, jurnale de sesiune, recertificări și revizuiri SLA.</v>
      </c>
      <c r="D46" s="17"/>
      <c r="E46" s="28"/>
      <c r="F46" s="17"/>
      <c r="G46" s="17"/>
      <c r="H46" s="28"/>
      <c r="I46" s="28"/>
      <c r="J46" s="17" t="str">
        <v>Aprobări de acces, jurnale de sesiune, recertificări și revizuiri SLA.</v>
      </c>
      <c r="K46" s="17"/>
      <c r="L46" s="16" t="str">
        <f>IF(AND(A46="",B46=""),"",IF(OR(A46="",COUNTIFS($A$8:$A$107,A46)&gt;1),"Verificați ID dovadă",IF(COUNTIFS('Evaluare NIS2'!$A$8:$A$47,B46)&lt;&gt;1,"Verificați ID control",IF(G46="N/A",IF(J46="","Justificați N/A","N/A declarat"),IF(G46="Validată",IF(OR(D46="",F46="",H46="",I46="",J46="",K46=""),"Închidere incompletă","Validare documentată"),IF(AND(ISNUMBER(E46),E46&lt;TODAY()),"Termen depășit",IF(G46="","Completați statusul","De urmărit")))))))</f>
        <v>Completați statusul</v>
      </c>
    </row>
    <row r="47" ht="64" customHeight="1">
      <c r="A47" s="17" t="str">
        <v>DV-040</v>
      </c>
      <c r="B47" s="17" t="str">
        <v>SUP-04</v>
      </c>
      <c r="C47" s="16" t="str">
        <f>IF(B47="","",IF(COUNTIFS('Evaluare NIS2'!$A$8:$A$47,B47)&lt;&gt;1,"Verificați ID control",INDEX('Evaluare NIS2'!$L$8:$L$47,MATCH(B47,'Evaluare NIS2'!$A$8:$A$47,0))))</f>
        <v>Registru de dovezi, referințe accesibile și revizuiri documentate.</v>
      </c>
      <c r="D47" s="17"/>
      <c r="E47" s="28"/>
      <c r="F47" s="17"/>
      <c r="G47" s="17"/>
      <c r="H47" s="28"/>
      <c r="I47" s="28"/>
      <c r="J47" s="17" t="str">
        <v>Registru de dovezi, referințe accesibile și revizuiri documentate.</v>
      </c>
      <c r="K47" s="17"/>
      <c r="L47" s="16" t="str">
        <f>IF(AND(A47="",B47=""),"",IF(OR(A47="",COUNTIFS($A$8:$A$107,A47)&gt;1),"Verificați ID dovadă",IF(COUNTIFS('Evaluare NIS2'!$A$8:$A$47,B47)&lt;&gt;1,"Verificați ID control",IF(G47="N/A",IF(J47="","Justificați N/A","N/A declarat"),IF(G47="Validată",IF(OR(D47="",F47="",H47="",I47="",J47="",K47=""),"Închidere incompletă","Validare documentată"),IF(AND(ISNUMBER(E47),E47&lt;TODAY()),"Termen depășit",IF(G47="","Completați statusul","De urmărit")))))))</f>
        <v>Completați statusul</v>
      </c>
    </row>
    <row r="48" ht="64" customHeight="1">
      <c r="A48" s="17"/>
      <c r="B48" s="17"/>
      <c r="C48" s="16" t="str">
        <f>IF(B48="","",IF(COUNTIFS('Evaluare NIS2'!$A$8:$A$47,B48)&lt;&gt;1,"Verificați ID control",INDEX('Evaluare NIS2'!$L$8:$L$47,MATCH(B48,'Evaluare NIS2'!$A$8:$A$47,0))))</f>
      </c>
      <c r="D48" s="17"/>
      <c r="E48" s="28"/>
      <c r="F48" s="17"/>
      <c r="G48" s="17"/>
      <c r="H48" s="28"/>
      <c r="I48" s="28"/>
      <c r="J48" s="17"/>
      <c r="K48" s="17"/>
      <c r="L48" s="16" t="str">
        <f>IF(AND(A48="",B48=""),"",IF(OR(A48="",COUNTIFS($A$8:$A$107,A48)&gt;1),"Verificați ID dovadă",IF(COUNTIFS('Evaluare NIS2'!$A$8:$A$47,B48)&lt;&gt;1,"Verificați ID control",IF(G48="N/A",IF(J48="","Justificați N/A","N/A declarat"),IF(G48="Validată",IF(OR(D48="",F48="",H48="",I48="",J48="",K48=""),"Închidere incompletă","Validare documentată"),IF(AND(ISNUMBER(E48),E48&lt;TODAY()),"Termen depășit",IF(G48="","Completați statusul","De urmărit")))))))</f>
      </c>
    </row>
    <row r="49" ht="64" customHeight="1">
      <c r="A49" s="17"/>
      <c r="B49" s="17"/>
      <c r="C49" s="16" t="str">
        <f>IF(B49="","",IF(COUNTIFS('Evaluare NIS2'!$A$8:$A$47,B49)&lt;&gt;1,"Verificați ID control",INDEX('Evaluare NIS2'!$L$8:$L$47,MATCH(B49,'Evaluare NIS2'!$A$8:$A$47,0))))</f>
      </c>
      <c r="D49" s="17"/>
      <c r="E49" s="28"/>
      <c r="F49" s="17"/>
      <c r="G49" s="17"/>
      <c r="H49" s="28"/>
      <c r="I49" s="28"/>
      <c r="J49" s="17"/>
      <c r="K49" s="17"/>
      <c r="L49" s="16" t="str">
        <f>IF(AND(A49="",B49=""),"",IF(OR(A49="",COUNTIFS($A$8:$A$107,A49)&gt;1),"Verificați ID dovadă",IF(COUNTIFS('Evaluare NIS2'!$A$8:$A$47,B49)&lt;&gt;1,"Verificați ID control",IF(G49="N/A",IF(J49="","Justificați N/A","N/A declarat"),IF(G49="Validată",IF(OR(D49="",F49="",H49="",I49="",J49="",K49=""),"Închidere incompletă","Validare documentată"),IF(AND(ISNUMBER(E49),E49&lt;TODAY()),"Termen depășit",IF(G49="","Completați statusul","De urmărit")))))))</f>
      </c>
    </row>
    <row r="50" ht="64" customHeight="1">
      <c r="A50" s="17"/>
      <c r="B50" s="17"/>
      <c r="C50" s="16" t="str">
        <f>IF(B50="","",IF(COUNTIFS('Evaluare NIS2'!$A$8:$A$47,B50)&lt;&gt;1,"Verificați ID control",INDEX('Evaluare NIS2'!$L$8:$L$47,MATCH(B50,'Evaluare NIS2'!$A$8:$A$47,0))))</f>
      </c>
      <c r="D50" s="17"/>
      <c r="E50" s="28"/>
      <c r="F50" s="17"/>
      <c r="G50" s="17"/>
      <c r="H50" s="28"/>
      <c r="I50" s="28"/>
      <c r="J50" s="17"/>
      <c r="K50" s="17"/>
      <c r="L50" s="16" t="str">
        <f>IF(AND(A50="",B50=""),"",IF(OR(A50="",COUNTIFS($A$8:$A$107,A50)&gt;1),"Verificați ID dovadă",IF(COUNTIFS('Evaluare NIS2'!$A$8:$A$47,B50)&lt;&gt;1,"Verificați ID control",IF(G50="N/A",IF(J50="","Justificați N/A","N/A declarat"),IF(G50="Validată",IF(OR(D50="",F50="",H50="",I50="",J50="",K50=""),"Închidere incompletă","Validare documentată"),IF(AND(ISNUMBER(E50),E50&lt;TODAY()),"Termen depășit",IF(G50="","Completați statusul","De urmărit")))))))</f>
      </c>
    </row>
    <row r="51" ht="64" customHeight="1">
      <c r="A51" s="17"/>
      <c r="B51" s="17"/>
      <c r="C51" s="16" t="str">
        <f>IF(B51="","",IF(COUNTIFS('Evaluare NIS2'!$A$8:$A$47,B51)&lt;&gt;1,"Verificați ID control",INDEX('Evaluare NIS2'!$L$8:$L$47,MATCH(B51,'Evaluare NIS2'!$A$8:$A$47,0))))</f>
      </c>
      <c r="D51" s="17"/>
      <c r="E51" s="28"/>
      <c r="F51" s="17"/>
      <c r="G51" s="17"/>
      <c r="H51" s="28"/>
      <c r="I51" s="28"/>
      <c r="J51" s="17"/>
      <c r="K51" s="17"/>
      <c r="L51" s="16" t="str">
        <f>IF(AND(A51="",B51=""),"",IF(OR(A51="",COUNTIFS($A$8:$A$107,A51)&gt;1),"Verificați ID dovadă",IF(COUNTIFS('Evaluare NIS2'!$A$8:$A$47,B51)&lt;&gt;1,"Verificați ID control",IF(G51="N/A",IF(J51="","Justificați N/A","N/A declarat"),IF(G51="Validată",IF(OR(D51="",F51="",H51="",I51="",J51="",K51=""),"Închidere incompletă","Validare documentată"),IF(AND(ISNUMBER(E51),E51&lt;TODAY()),"Termen depășit",IF(G51="","Completați statusul","De urmărit")))))))</f>
      </c>
    </row>
    <row r="52" ht="64" customHeight="1">
      <c r="A52" s="17"/>
      <c r="B52" s="17"/>
      <c r="C52" s="16" t="str">
        <f>IF(B52="","",IF(COUNTIFS('Evaluare NIS2'!$A$8:$A$47,B52)&lt;&gt;1,"Verificați ID control",INDEX('Evaluare NIS2'!$L$8:$L$47,MATCH(B52,'Evaluare NIS2'!$A$8:$A$47,0))))</f>
      </c>
      <c r="D52" s="17"/>
      <c r="E52" s="28"/>
      <c r="F52" s="17"/>
      <c r="G52" s="17"/>
      <c r="H52" s="28"/>
      <c r="I52" s="28"/>
      <c r="J52" s="17"/>
      <c r="K52" s="17"/>
      <c r="L52" s="16" t="str">
        <f>IF(AND(A52="",B52=""),"",IF(OR(A52="",COUNTIFS($A$8:$A$107,A52)&gt;1),"Verificați ID dovadă",IF(COUNTIFS('Evaluare NIS2'!$A$8:$A$47,B52)&lt;&gt;1,"Verificați ID control",IF(G52="N/A",IF(J52="","Justificați N/A","N/A declarat"),IF(G52="Validată",IF(OR(D52="",F52="",H52="",I52="",J52="",K52=""),"Închidere incompletă","Validare documentată"),IF(AND(ISNUMBER(E52),E52&lt;TODAY()),"Termen depășit",IF(G52="","Completați statusul","De urmărit")))))))</f>
      </c>
    </row>
    <row r="53" ht="64" customHeight="1">
      <c r="A53" s="17"/>
      <c r="B53" s="17"/>
      <c r="C53" s="16" t="str">
        <f>IF(B53="","",IF(COUNTIFS('Evaluare NIS2'!$A$8:$A$47,B53)&lt;&gt;1,"Verificați ID control",INDEX('Evaluare NIS2'!$L$8:$L$47,MATCH(B53,'Evaluare NIS2'!$A$8:$A$47,0))))</f>
      </c>
      <c r="D53" s="17"/>
      <c r="E53" s="28"/>
      <c r="F53" s="17"/>
      <c r="G53" s="17"/>
      <c r="H53" s="28"/>
      <c r="I53" s="28"/>
      <c r="J53" s="17"/>
      <c r="K53" s="17"/>
      <c r="L53" s="16" t="str">
        <f>IF(AND(A53="",B53=""),"",IF(OR(A53="",COUNTIFS($A$8:$A$107,A53)&gt;1),"Verificați ID dovadă",IF(COUNTIFS('Evaluare NIS2'!$A$8:$A$47,B53)&lt;&gt;1,"Verificați ID control",IF(G53="N/A",IF(J53="","Justificați N/A","N/A declarat"),IF(G53="Validată",IF(OR(D53="",F53="",H53="",I53="",J53="",K53=""),"Închidere incompletă","Validare documentată"),IF(AND(ISNUMBER(E53),E53&lt;TODAY()),"Termen depășit",IF(G53="","Completați statusul","De urmărit")))))))</f>
      </c>
    </row>
    <row r="54" ht="64" customHeight="1">
      <c r="A54" s="17"/>
      <c r="B54" s="17"/>
      <c r="C54" s="16" t="str">
        <f>IF(B54="","",IF(COUNTIFS('Evaluare NIS2'!$A$8:$A$47,B54)&lt;&gt;1,"Verificați ID control",INDEX('Evaluare NIS2'!$L$8:$L$47,MATCH(B54,'Evaluare NIS2'!$A$8:$A$47,0))))</f>
      </c>
      <c r="D54" s="17"/>
      <c r="E54" s="28"/>
      <c r="F54" s="17"/>
      <c r="G54" s="17"/>
      <c r="H54" s="28"/>
      <c r="I54" s="28"/>
      <c r="J54" s="17"/>
      <c r="K54" s="17"/>
      <c r="L54" s="16" t="str">
        <f>IF(AND(A54="",B54=""),"",IF(OR(A54="",COUNTIFS($A$8:$A$107,A54)&gt;1),"Verificați ID dovadă",IF(COUNTIFS('Evaluare NIS2'!$A$8:$A$47,B54)&lt;&gt;1,"Verificați ID control",IF(G54="N/A",IF(J54="","Justificați N/A","N/A declarat"),IF(G54="Validată",IF(OR(D54="",F54="",H54="",I54="",J54="",K54=""),"Închidere incompletă","Validare documentată"),IF(AND(ISNUMBER(E54),E54&lt;TODAY()),"Termen depășit",IF(G54="","Completați statusul","De urmărit")))))))</f>
      </c>
    </row>
    <row r="55" ht="64" customHeight="1">
      <c r="A55" s="17"/>
      <c r="B55" s="17"/>
      <c r="C55" s="16" t="str">
        <f>IF(B55="","",IF(COUNTIFS('Evaluare NIS2'!$A$8:$A$47,B55)&lt;&gt;1,"Verificați ID control",INDEX('Evaluare NIS2'!$L$8:$L$47,MATCH(B55,'Evaluare NIS2'!$A$8:$A$47,0))))</f>
      </c>
      <c r="D55" s="17"/>
      <c r="E55" s="28"/>
      <c r="F55" s="17"/>
      <c r="G55" s="17"/>
      <c r="H55" s="28"/>
      <c r="I55" s="28"/>
      <c r="J55" s="17"/>
      <c r="K55" s="17"/>
      <c r="L55" s="16" t="str">
        <f>IF(AND(A55="",B55=""),"",IF(OR(A55="",COUNTIFS($A$8:$A$107,A55)&gt;1),"Verificați ID dovadă",IF(COUNTIFS('Evaluare NIS2'!$A$8:$A$47,B55)&lt;&gt;1,"Verificați ID control",IF(G55="N/A",IF(J55="","Justificați N/A","N/A declarat"),IF(G55="Validată",IF(OR(D55="",F55="",H55="",I55="",J55="",K55=""),"Închidere incompletă","Validare documentată"),IF(AND(ISNUMBER(E55),E55&lt;TODAY()),"Termen depășit",IF(G55="","Completați statusul","De urmărit")))))))</f>
      </c>
    </row>
    <row r="56" ht="64" customHeight="1">
      <c r="A56" s="17"/>
      <c r="B56" s="17"/>
      <c r="C56" s="16" t="str">
        <f>IF(B56="","",IF(COUNTIFS('Evaluare NIS2'!$A$8:$A$47,B56)&lt;&gt;1,"Verificați ID control",INDEX('Evaluare NIS2'!$L$8:$L$47,MATCH(B56,'Evaluare NIS2'!$A$8:$A$47,0))))</f>
      </c>
      <c r="D56" s="17"/>
      <c r="E56" s="28"/>
      <c r="F56" s="17"/>
      <c r="G56" s="17"/>
      <c r="H56" s="28"/>
      <c r="I56" s="28"/>
      <c r="J56" s="17"/>
      <c r="K56" s="17"/>
      <c r="L56" s="16" t="str">
        <f>IF(AND(A56="",B56=""),"",IF(OR(A56="",COUNTIFS($A$8:$A$107,A56)&gt;1),"Verificați ID dovadă",IF(COUNTIFS('Evaluare NIS2'!$A$8:$A$47,B56)&lt;&gt;1,"Verificați ID control",IF(G56="N/A",IF(J56="","Justificați N/A","N/A declarat"),IF(G56="Validată",IF(OR(D56="",F56="",H56="",I56="",J56="",K56=""),"Închidere incompletă","Validare documentată"),IF(AND(ISNUMBER(E56),E56&lt;TODAY()),"Termen depășit",IF(G56="","Completați statusul","De urmărit")))))))</f>
      </c>
    </row>
    <row r="57" ht="64" customHeight="1">
      <c r="A57" s="17"/>
      <c r="B57" s="17"/>
      <c r="C57" s="16" t="str">
        <f>IF(B57="","",IF(COUNTIFS('Evaluare NIS2'!$A$8:$A$47,B57)&lt;&gt;1,"Verificați ID control",INDEX('Evaluare NIS2'!$L$8:$L$47,MATCH(B57,'Evaluare NIS2'!$A$8:$A$47,0))))</f>
      </c>
      <c r="D57" s="17"/>
      <c r="E57" s="28"/>
      <c r="F57" s="17"/>
      <c r="G57" s="17"/>
      <c r="H57" s="28"/>
      <c r="I57" s="28"/>
      <c r="J57" s="17"/>
      <c r="K57" s="17"/>
      <c r="L57" s="16" t="str">
        <f>IF(AND(A57="",B57=""),"",IF(OR(A57="",COUNTIFS($A$8:$A$107,A57)&gt;1),"Verificați ID dovadă",IF(COUNTIFS('Evaluare NIS2'!$A$8:$A$47,B57)&lt;&gt;1,"Verificați ID control",IF(G57="N/A",IF(J57="","Justificați N/A","N/A declarat"),IF(G57="Validată",IF(OR(D57="",F57="",H57="",I57="",J57="",K57=""),"Închidere incompletă","Validare documentată"),IF(AND(ISNUMBER(E57),E57&lt;TODAY()),"Termen depășit",IF(G57="","Completați statusul","De urmărit")))))))</f>
      </c>
    </row>
    <row r="58" ht="64" customHeight="1">
      <c r="A58" s="17"/>
      <c r="B58" s="17"/>
      <c r="C58" s="16" t="str">
        <f>IF(B58="","",IF(COUNTIFS('Evaluare NIS2'!$A$8:$A$47,B58)&lt;&gt;1,"Verificați ID control",INDEX('Evaluare NIS2'!$L$8:$L$47,MATCH(B58,'Evaluare NIS2'!$A$8:$A$47,0))))</f>
      </c>
      <c r="D58" s="17"/>
      <c r="E58" s="28"/>
      <c r="F58" s="17"/>
      <c r="G58" s="17"/>
      <c r="H58" s="28"/>
      <c r="I58" s="28"/>
      <c r="J58" s="17"/>
      <c r="K58" s="17"/>
      <c r="L58" s="16" t="str">
        <f>IF(AND(A58="",B58=""),"",IF(OR(A58="",COUNTIFS($A$8:$A$107,A58)&gt;1),"Verificați ID dovadă",IF(COUNTIFS('Evaluare NIS2'!$A$8:$A$47,B58)&lt;&gt;1,"Verificați ID control",IF(G58="N/A",IF(J58="","Justificați N/A","N/A declarat"),IF(G58="Validată",IF(OR(D58="",F58="",H58="",I58="",J58="",K58=""),"Închidere incompletă","Validare documentată"),IF(AND(ISNUMBER(E58),E58&lt;TODAY()),"Termen depășit",IF(G58="","Completați statusul","De urmărit")))))))</f>
      </c>
    </row>
    <row r="59" ht="64" customHeight="1">
      <c r="A59" s="17"/>
      <c r="B59" s="17"/>
      <c r="C59" s="16" t="str">
        <f>IF(B59="","",IF(COUNTIFS('Evaluare NIS2'!$A$8:$A$47,B59)&lt;&gt;1,"Verificați ID control",INDEX('Evaluare NIS2'!$L$8:$L$47,MATCH(B59,'Evaluare NIS2'!$A$8:$A$47,0))))</f>
      </c>
      <c r="D59" s="17"/>
      <c r="E59" s="28"/>
      <c r="F59" s="17"/>
      <c r="G59" s="17"/>
      <c r="H59" s="28"/>
      <c r="I59" s="28"/>
      <c r="J59" s="17"/>
      <c r="K59" s="17"/>
      <c r="L59" s="16" t="str">
        <f>IF(AND(A59="",B59=""),"",IF(OR(A59="",COUNTIFS($A$8:$A$107,A59)&gt;1),"Verificați ID dovadă",IF(COUNTIFS('Evaluare NIS2'!$A$8:$A$47,B59)&lt;&gt;1,"Verificați ID control",IF(G59="N/A",IF(J59="","Justificați N/A","N/A declarat"),IF(G59="Validată",IF(OR(D59="",F59="",H59="",I59="",J59="",K59=""),"Închidere incompletă","Validare documentată"),IF(AND(ISNUMBER(E59),E59&lt;TODAY()),"Termen depășit",IF(G59="","Completați statusul","De urmărit")))))))</f>
      </c>
    </row>
    <row r="60" ht="64" customHeight="1">
      <c r="A60" s="17"/>
      <c r="B60" s="17"/>
      <c r="C60" s="16" t="str">
        <f>IF(B60="","",IF(COUNTIFS('Evaluare NIS2'!$A$8:$A$47,B60)&lt;&gt;1,"Verificați ID control",INDEX('Evaluare NIS2'!$L$8:$L$47,MATCH(B60,'Evaluare NIS2'!$A$8:$A$47,0))))</f>
      </c>
      <c r="D60" s="17"/>
      <c r="E60" s="28"/>
      <c r="F60" s="17"/>
      <c r="G60" s="17"/>
      <c r="H60" s="28"/>
      <c r="I60" s="28"/>
      <c r="J60" s="17"/>
      <c r="K60" s="17"/>
      <c r="L60" s="16" t="str">
        <f>IF(AND(A60="",B60=""),"",IF(OR(A60="",COUNTIFS($A$8:$A$107,A60)&gt;1),"Verificați ID dovadă",IF(COUNTIFS('Evaluare NIS2'!$A$8:$A$47,B60)&lt;&gt;1,"Verificați ID control",IF(G60="N/A",IF(J60="","Justificați N/A","N/A declarat"),IF(G60="Validată",IF(OR(D60="",F60="",H60="",I60="",J60="",K60=""),"Închidere incompletă","Validare documentată"),IF(AND(ISNUMBER(E60),E60&lt;TODAY()),"Termen depășit",IF(G60="","Completați statusul","De urmărit")))))))</f>
      </c>
    </row>
    <row r="61" ht="64" customHeight="1">
      <c r="A61" s="17"/>
      <c r="B61" s="17"/>
      <c r="C61" s="16" t="str">
        <f>IF(B61="","",IF(COUNTIFS('Evaluare NIS2'!$A$8:$A$47,B61)&lt;&gt;1,"Verificați ID control",INDEX('Evaluare NIS2'!$L$8:$L$47,MATCH(B61,'Evaluare NIS2'!$A$8:$A$47,0))))</f>
      </c>
      <c r="D61" s="17"/>
      <c r="E61" s="28"/>
      <c r="F61" s="17"/>
      <c r="G61" s="17"/>
      <c r="H61" s="28"/>
      <c r="I61" s="28"/>
      <c r="J61" s="17"/>
      <c r="K61" s="17"/>
      <c r="L61" s="16" t="str">
        <f>IF(AND(A61="",B61=""),"",IF(OR(A61="",COUNTIFS($A$8:$A$107,A61)&gt;1),"Verificați ID dovadă",IF(COUNTIFS('Evaluare NIS2'!$A$8:$A$47,B61)&lt;&gt;1,"Verificați ID control",IF(G61="N/A",IF(J61="","Justificați N/A","N/A declarat"),IF(G61="Validată",IF(OR(D61="",F61="",H61="",I61="",J61="",K61=""),"Închidere incompletă","Validare documentată"),IF(AND(ISNUMBER(E61),E61&lt;TODAY()),"Termen depășit",IF(G61="","Completați statusul","De urmărit")))))))</f>
      </c>
    </row>
    <row r="62" ht="64" customHeight="1">
      <c r="A62" s="17"/>
      <c r="B62" s="17"/>
      <c r="C62" s="16" t="str">
        <f>IF(B62="","",IF(COUNTIFS('Evaluare NIS2'!$A$8:$A$47,B62)&lt;&gt;1,"Verificați ID control",INDEX('Evaluare NIS2'!$L$8:$L$47,MATCH(B62,'Evaluare NIS2'!$A$8:$A$47,0))))</f>
      </c>
      <c r="D62" s="17"/>
      <c r="E62" s="28"/>
      <c r="F62" s="17"/>
      <c r="G62" s="17"/>
      <c r="H62" s="28"/>
      <c r="I62" s="28"/>
      <c r="J62" s="17"/>
      <c r="K62" s="17"/>
      <c r="L62" s="16" t="str">
        <f>IF(AND(A62="",B62=""),"",IF(OR(A62="",COUNTIFS($A$8:$A$107,A62)&gt;1),"Verificați ID dovadă",IF(COUNTIFS('Evaluare NIS2'!$A$8:$A$47,B62)&lt;&gt;1,"Verificați ID control",IF(G62="N/A",IF(J62="","Justificați N/A","N/A declarat"),IF(G62="Validată",IF(OR(D62="",F62="",H62="",I62="",J62="",K62=""),"Închidere incompletă","Validare documentată"),IF(AND(ISNUMBER(E62),E62&lt;TODAY()),"Termen depășit",IF(G62="","Completați statusul","De urmărit")))))))</f>
      </c>
    </row>
    <row r="63" ht="64" customHeight="1">
      <c r="A63" s="17"/>
      <c r="B63" s="17"/>
      <c r="C63" s="16" t="str">
        <f>IF(B63="","",IF(COUNTIFS('Evaluare NIS2'!$A$8:$A$47,B63)&lt;&gt;1,"Verificați ID control",INDEX('Evaluare NIS2'!$L$8:$L$47,MATCH(B63,'Evaluare NIS2'!$A$8:$A$47,0))))</f>
      </c>
      <c r="D63" s="17"/>
      <c r="E63" s="28"/>
      <c r="F63" s="17"/>
      <c r="G63" s="17"/>
      <c r="H63" s="28"/>
      <c r="I63" s="28"/>
      <c r="J63" s="17"/>
      <c r="K63" s="17"/>
      <c r="L63" s="16" t="str">
        <f>IF(AND(A63="",B63=""),"",IF(OR(A63="",COUNTIFS($A$8:$A$107,A63)&gt;1),"Verificați ID dovadă",IF(COUNTIFS('Evaluare NIS2'!$A$8:$A$47,B63)&lt;&gt;1,"Verificați ID control",IF(G63="N/A",IF(J63="","Justificați N/A","N/A declarat"),IF(G63="Validată",IF(OR(D63="",F63="",H63="",I63="",J63="",K63=""),"Închidere incompletă","Validare documentată"),IF(AND(ISNUMBER(E63),E63&lt;TODAY()),"Termen depășit",IF(G63="","Completați statusul","De urmărit")))))))</f>
      </c>
    </row>
    <row r="64" ht="64" customHeight="1">
      <c r="A64" s="17"/>
      <c r="B64" s="17"/>
      <c r="C64" s="16" t="str">
        <f>IF(B64="","",IF(COUNTIFS('Evaluare NIS2'!$A$8:$A$47,B64)&lt;&gt;1,"Verificați ID control",INDEX('Evaluare NIS2'!$L$8:$L$47,MATCH(B64,'Evaluare NIS2'!$A$8:$A$47,0))))</f>
      </c>
      <c r="D64" s="17"/>
      <c r="E64" s="28"/>
      <c r="F64" s="17"/>
      <c r="G64" s="17"/>
      <c r="H64" s="28"/>
      <c r="I64" s="28"/>
      <c r="J64" s="17"/>
      <c r="K64" s="17"/>
      <c r="L64" s="16" t="str">
        <f>IF(AND(A64="",B64=""),"",IF(OR(A64="",COUNTIFS($A$8:$A$107,A64)&gt;1),"Verificați ID dovadă",IF(COUNTIFS('Evaluare NIS2'!$A$8:$A$47,B64)&lt;&gt;1,"Verificați ID control",IF(G64="N/A",IF(J64="","Justificați N/A","N/A declarat"),IF(G64="Validată",IF(OR(D64="",F64="",H64="",I64="",J64="",K64=""),"Închidere incompletă","Validare documentată"),IF(AND(ISNUMBER(E64),E64&lt;TODAY()),"Termen depășit",IF(G64="","Completați statusul","De urmărit")))))))</f>
      </c>
    </row>
    <row r="65" ht="64" customHeight="1">
      <c r="A65" s="17"/>
      <c r="B65" s="17"/>
      <c r="C65" s="16" t="str">
        <f>IF(B65="","",IF(COUNTIFS('Evaluare NIS2'!$A$8:$A$47,B65)&lt;&gt;1,"Verificați ID control",INDEX('Evaluare NIS2'!$L$8:$L$47,MATCH(B65,'Evaluare NIS2'!$A$8:$A$47,0))))</f>
      </c>
      <c r="D65" s="17"/>
      <c r="E65" s="28"/>
      <c r="F65" s="17"/>
      <c r="G65" s="17"/>
      <c r="H65" s="28"/>
      <c r="I65" s="28"/>
      <c r="J65" s="17"/>
      <c r="K65" s="17"/>
      <c r="L65" s="16" t="str">
        <f>IF(AND(A65="",B65=""),"",IF(OR(A65="",COUNTIFS($A$8:$A$107,A65)&gt;1),"Verificați ID dovadă",IF(COUNTIFS('Evaluare NIS2'!$A$8:$A$47,B65)&lt;&gt;1,"Verificați ID control",IF(G65="N/A",IF(J65="","Justificați N/A","N/A declarat"),IF(G65="Validată",IF(OR(D65="",F65="",H65="",I65="",J65="",K65=""),"Închidere incompletă","Validare documentată"),IF(AND(ISNUMBER(E65),E65&lt;TODAY()),"Termen depășit",IF(G65="","Completați statusul","De urmărit")))))))</f>
      </c>
    </row>
    <row r="66" ht="64" customHeight="1">
      <c r="A66" s="17"/>
      <c r="B66" s="17"/>
      <c r="C66" s="16" t="str">
        <f>IF(B66="","",IF(COUNTIFS('Evaluare NIS2'!$A$8:$A$47,B66)&lt;&gt;1,"Verificați ID control",INDEX('Evaluare NIS2'!$L$8:$L$47,MATCH(B66,'Evaluare NIS2'!$A$8:$A$47,0))))</f>
      </c>
      <c r="D66" s="17"/>
      <c r="E66" s="28"/>
      <c r="F66" s="17"/>
      <c r="G66" s="17"/>
      <c r="H66" s="28"/>
      <c r="I66" s="28"/>
      <c r="J66" s="17"/>
      <c r="K66" s="17"/>
      <c r="L66" s="16" t="str">
        <f>IF(AND(A66="",B66=""),"",IF(OR(A66="",COUNTIFS($A$8:$A$107,A66)&gt;1),"Verificați ID dovadă",IF(COUNTIFS('Evaluare NIS2'!$A$8:$A$47,B66)&lt;&gt;1,"Verificați ID control",IF(G66="N/A",IF(J66="","Justificați N/A","N/A declarat"),IF(G66="Validată",IF(OR(D66="",F66="",H66="",I66="",J66="",K66=""),"Închidere incompletă","Validare documentată"),IF(AND(ISNUMBER(E66),E66&lt;TODAY()),"Termen depășit",IF(G66="","Completați statusul","De urmărit")))))))</f>
      </c>
    </row>
    <row r="67" ht="64" customHeight="1">
      <c r="A67" s="17"/>
      <c r="B67" s="17"/>
      <c r="C67" s="16" t="str">
        <f>IF(B67="","",IF(COUNTIFS('Evaluare NIS2'!$A$8:$A$47,B67)&lt;&gt;1,"Verificați ID control",INDEX('Evaluare NIS2'!$L$8:$L$47,MATCH(B67,'Evaluare NIS2'!$A$8:$A$47,0))))</f>
      </c>
      <c r="D67" s="17"/>
      <c r="E67" s="28"/>
      <c r="F67" s="17"/>
      <c r="G67" s="17"/>
      <c r="H67" s="28"/>
      <c r="I67" s="28"/>
      <c r="J67" s="17"/>
      <c r="K67" s="17"/>
      <c r="L67" s="16" t="str">
        <f>IF(AND(A67="",B67=""),"",IF(OR(A67="",COUNTIFS($A$8:$A$107,A67)&gt;1),"Verificați ID dovadă",IF(COUNTIFS('Evaluare NIS2'!$A$8:$A$47,B67)&lt;&gt;1,"Verificați ID control",IF(G67="N/A",IF(J67="","Justificați N/A","N/A declarat"),IF(G67="Validată",IF(OR(D67="",F67="",H67="",I67="",J67="",K67=""),"Închidere incompletă","Validare documentată"),IF(AND(ISNUMBER(E67),E67&lt;TODAY()),"Termen depășit",IF(G67="","Completați statusul","De urmărit")))))))</f>
      </c>
    </row>
    <row r="68" ht="64" customHeight="1">
      <c r="A68" s="17"/>
      <c r="B68" s="17"/>
      <c r="C68" s="16" t="str">
        <f>IF(B68="","",IF(COUNTIFS('Evaluare NIS2'!$A$8:$A$47,B68)&lt;&gt;1,"Verificați ID control",INDEX('Evaluare NIS2'!$L$8:$L$47,MATCH(B68,'Evaluare NIS2'!$A$8:$A$47,0))))</f>
      </c>
      <c r="D68" s="17"/>
      <c r="E68" s="28"/>
      <c r="F68" s="17"/>
      <c r="G68" s="17"/>
      <c r="H68" s="28"/>
      <c r="I68" s="28"/>
      <c r="J68" s="17"/>
      <c r="K68" s="17"/>
      <c r="L68" s="16" t="str">
        <f>IF(AND(A68="",B68=""),"",IF(OR(A68="",COUNTIFS($A$8:$A$107,A68)&gt;1),"Verificați ID dovadă",IF(COUNTIFS('Evaluare NIS2'!$A$8:$A$47,B68)&lt;&gt;1,"Verificați ID control",IF(G68="N/A",IF(J68="","Justificați N/A","N/A declarat"),IF(G68="Validată",IF(OR(D68="",F68="",H68="",I68="",J68="",K68=""),"Închidere incompletă","Validare documentată"),IF(AND(ISNUMBER(E68),E68&lt;TODAY()),"Termen depășit",IF(G68="","Completați statusul","De urmărit")))))))</f>
      </c>
    </row>
    <row r="69" ht="64" customHeight="1">
      <c r="A69" s="17"/>
      <c r="B69" s="17"/>
      <c r="C69" s="16" t="str">
        <f>IF(B69="","",IF(COUNTIFS('Evaluare NIS2'!$A$8:$A$47,B69)&lt;&gt;1,"Verificați ID control",INDEX('Evaluare NIS2'!$L$8:$L$47,MATCH(B69,'Evaluare NIS2'!$A$8:$A$47,0))))</f>
      </c>
      <c r="D69" s="17"/>
      <c r="E69" s="28"/>
      <c r="F69" s="17"/>
      <c r="G69" s="17"/>
      <c r="H69" s="28"/>
      <c r="I69" s="28"/>
      <c r="J69" s="17"/>
      <c r="K69" s="17"/>
      <c r="L69" s="16" t="str">
        <f>IF(AND(A69="",B69=""),"",IF(OR(A69="",COUNTIFS($A$8:$A$107,A69)&gt;1),"Verificați ID dovadă",IF(COUNTIFS('Evaluare NIS2'!$A$8:$A$47,B69)&lt;&gt;1,"Verificați ID control",IF(G69="N/A",IF(J69="","Justificați N/A","N/A declarat"),IF(G69="Validată",IF(OR(D69="",F69="",H69="",I69="",J69="",K69=""),"Închidere incompletă","Validare documentată"),IF(AND(ISNUMBER(E69),E69&lt;TODAY()),"Termen depășit",IF(G69="","Completați statusul","De urmărit")))))))</f>
      </c>
    </row>
    <row r="70" ht="64" customHeight="1">
      <c r="A70" s="17"/>
      <c r="B70" s="17"/>
      <c r="C70" s="16" t="str">
        <f>IF(B70="","",IF(COUNTIFS('Evaluare NIS2'!$A$8:$A$47,B70)&lt;&gt;1,"Verificați ID control",INDEX('Evaluare NIS2'!$L$8:$L$47,MATCH(B70,'Evaluare NIS2'!$A$8:$A$47,0))))</f>
      </c>
      <c r="D70" s="17"/>
      <c r="E70" s="28"/>
      <c r="F70" s="17"/>
      <c r="G70" s="17"/>
      <c r="H70" s="28"/>
      <c r="I70" s="28"/>
      <c r="J70" s="17"/>
      <c r="K70" s="17"/>
      <c r="L70" s="16" t="str">
        <f>IF(AND(A70="",B70=""),"",IF(OR(A70="",COUNTIFS($A$8:$A$107,A70)&gt;1),"Verificați ID dovadă",IF(COUNTIFS('Evaluare NIS2'!$A$8:$A$47,B70)&lt;&gt;1,"Verificați ID control",IF(G70="N/A",IF(J70="","Justificați N/A","N/A declarat"),IF(G70="Validată",IF(OR(D70="",F70="",H70="",I70="",J70="",K70=""),"Închidere incompletă","Validare documentată"),IF(AND(ISNUMBER(E70),E70&lt;TODAY()),"Termen depășit",IF(G70="","Completați statusul","De urmărit")))))))</f>
      </c>
    </row>
    <row r="71" ht="64" customHeight="1">
      <c r="A71" s="17"/>
      <c r="B71" s="17"/>
      <c r="C71" s="16" t="str">
        <f>IF(B71="","",IF(COUNTIFS('Evaluare NIS2'!$A$8:$A$47,B71)&lt;&gt;1,"Verificați ID control",INDEX('Evaluare NIS2'!$L$8:$L$47,MATCH(B71,'Evaluare NIS2'!$A$8:$A$47,0))))</f>
      </c>
      <c r="D71" s="17"/>
      <c r="E71" s="28"/>
      <c r="F71" s="17"/>
      <c r="G71" s="17"/>
      <c r="H71" s="28"/>
      <c r="I71" s="28"/>
      <c r="J71" s="17"/>
      <c r="K71" s="17"/>
      <c r="L71" s="16" t="str">
        <f>IF(AND(A71="",B71=""),"",IF(OR(A71="",COUNTIFS($A$8:$A$107,A71)&gt;1),"Verificați ID dovadă",IF(COUNTIFS('Evaluare NIS2'!$A$8:$A$47,B71)&lt;&gt;1,"Verificați ID control",IF(G71="N/A",IF(J71="","Justificați N/A","N/A declarat"),IF(G71="Validată",IF(OR(D71="",F71="",H71="",I71="",J71="",K71=""),"Închidere incompletă","Validare documentată"),IF(AND(ISNUMBER(E71),E71&lt;TODAY()),"Termen depășit",IF(G71="","Completați statusul","De urmărit")))))))</f>
      </c>
    </row>
    <row r="72" ht="64" customHeight="1">
      <c r="A72" s="17"/>
      <c r="B72" s="17"/>
      <c r="C72" s="16" t="str">
        <f>IF(B72="","",IF(COUNTIFS('Evaluare NIS2'!$A$8:$A$47,B72)&lt;&gt;1,"Verificați ID control",INDEX('Evaluare NIS2'!$L$8:$L$47,MATCH(B72,'Evaluare NIS2'!$A$8:$A$47,0))))</f>
      </c>
      <c r="D72" s="17"/>
      <c r="E72" s="28"/>
      <c r="F72" s="17"/>
      <c r="G72" s="17"/>
      <c r="H72" s="28"/>
      <c r="I72" s="28"/>
      <c r="J72" s="17"/>
      <c r="K72" s="17"/>
      <c r="L72" s="16" t="str">
        <f>IF(AND(A72="",B72=""),"",IF(OR(A72="",COUNTIFS($A$8:$A$107,A72)&gt;1),"Verificați ID dovadă",IF(COUNTIFS('Evaluare NIS2'!$A$8:$A$47,B72)&lt;&gt;1,"Verificați ID control",IF(G72="N/A",IF(J72="","Justificați N/A","N/A declarat"),IF(G72="Validată",IF(OR(D72="",F72="",H72="",I72="",J72="",K72=""),"Închidere incompletă","Validare documentată"),IF(AND(ISNUMBER(E72),E72&lt;TODAY()),"Termen depășit",IF(G72="","Completați statusul","De urmărit")))))))</f>
      </c>
    </row>
    <row r="73" ht="64" customHeight="1">
      <c r="A73" s="17"/>
      <c r="B73" s="17"/>
      <c r="C73" s="16" t="str">
        <f>IF(B73="","",IF(COUNTIFS('Evaluare NIS2'!$A$8:$A$47,B73)&lt;&gt;1,"Verificați ID control",INDEX('Evaluare NIS2'!$L$8:$L$47,MATCH(B73,'Evaluare NIS2'!$A$8:$A$47,0))))</f>
      </c>
      <c r="D73" s="17"/>
      <c r="E73" s="28"/>
      <c r="F73" s="17"/>
      <c r="G73" s="17"/>
      <c r="H73" s="28"/>
      <c r="I73" s="28"/>
      <c r="J73" s="17"/>
      <c r="K73" s="17"/>
      <c r="L73" s="16" t="str">
        <f>IF(AND(A73="",B73=""),"",IF(OR(A73="",COUNTIFS($A$8:$A$107,A73)&gt;1),"Verificați ID dovadă",IF(COUNTIFS('Evaluare NIS2'!$A$8:$A$47,B73)&lt;&gt;1,"Verificați ID control",IF(G73="N/A",IF(J73="","Justificați N/A","N/A declarat"),IF(G73="Validată",IF(OR(D73="",F73="",H73="",I73="",J73="",K73=""),"Închidere incompletă","Validare documentată"),IF(AND(ISNUMBER(E73),E73&lt;TODAY()),"Termen depășit",IF(G73="","Completați statusul","De urmărit")))))))</f>
      </c>
    </row>
    <row r="74" ht="64" customHeight="1">
      <c r="A74" s="17"/>
      <c r="B74" s="17"/>
      <c r="C74" s="16" t="str">
        <f>IF(B74="","",IF(COUNTIFS('Evaluare NIS2'!$A$8:$A$47,B74)&lt;&gt;1,"Verificați ID control",INDEX('Evaluare NIS2'!$L$8:$L$47,MATCH(B74,'Evaluare NIS2'!$A$8:$A$47,0))))</f>
      </c>
      <c r="D74" s="17"/>
      <c r="E74" s="28"/>
      <c r="F74" s="17"/>
      <c r="G74" s="17"/>
      <c r="H74" s="28"/>
      <c r="I74" s="28"/>
      <c r="J74" s="17"/>
      <c r="K74" s="17"/>
      <c r="L74" s="16" t="str">
        <f>IF(AND(A74="",B74=""),"",IF(OR(A74="",COUNTIFS($A$8:$A$107,A74)&gt;1),"Verificați ID dovadă",IF(COUNTIFS('Evaluare NIS2'!$A$8:$A$47,B74)&lt;&gt;1,"Verificați ID control",IF(G74="N/A",IF(J74="","Justificați N/A","N/A declarat"),IF(G74="Validată",IF(OR(D74="",F74="",H74="",I74="",J74="",K74=""),"Închidere incompletă","Validare documentată"),IF(AND(ISNUMBER(E74),E74&lt;TODAY()),"Termen depășit",IF(G74="","Completați statusul","De urmărit")))))))</f>
      </c>
    </row>
    <row r="75" ht="64" customHeight="1">
      <c r="A75" s="17"/>
      <c r="B75" s="17"/>
      <c r="C75" s="16" t="str">
        <f>IF(B75="","",IF(COUNTIFS('Evaluare NIS2'!$A$8:$A$47,B75)&lt;&gt;1,"Verificați ID control",INDEX('Evaluare NIS2'!$L$8:$L$47,MATCH(B75,'Evaluare NIS2'!$A$8:$A$47,0))))</f>
      </c>
      <c r="D75" s="17"/>
      <c r="E75" s="28"/>
      <c r="F75" s="17"/>
      <c r="G75" s="17"/>
      <c r="H75" s="28"/>
      <c r="I75" s="28"/>
      <c r="J75" s="17"/>
      <c r="K75" s="17"/>
      <c r="L75" s="16" t="str">
        <f>IF(AND(A75="",B75=""),"",IF(OR(A75="",COUNTIFS($A$8:$A$107,A75)&gt;1),"Verificați ID dovadă",IF(COUNTIFS('Evaluare NIS2'!$A$8:$A$47,B75)&lt;&gt;1,"Verificați ID control",IF(G75="N/A",IF(J75="","Justificați N/A","N/A declarat"),IF(G75="Validată",IF(OR(D75="",F75="",H75="",I75="",J75="",K75=""),"Închidere incompletă","Validare documentată"),IF(AND(ISNUMBER(E75),E75&lt;TODAY()),"Termen depășit",IF(G75="","Completați statusul","De urmărit")))))))</f>
      </c>
    </row>
    <row r="76" ht="64" customHeight="1">
      <c r="A76" s="17"/>
      <c r="B76" s="17"/>
      <c r="C76" s="16" t="str">
        <f>IF(B76="","",IF(COUNTIFS('Evaluare NIS2'!$A$8:$A$47,B76)&lt;&gt;1,"Verificați ID control",INDEX('Evaluare NIS2'!$L$8:$L$47,MATCH(B76,'Evaluare NIS2'!$A$8:$A$47,0))))</f>
      </c>
      <c r="D76" s="17"/>
      <c r="E76" s="28"/>
      <c r="F76" s="17"/>
      <c r="G76" s="17"/>
      <c r="H76" s="28"/>
      <c r="I76" s="28"/>
      <c r="J76" s="17"/>
      <c r="K76" s="17"/>
      <c r="L76" s="16" t="str">
        <f>IF(AND(A76="",B76=""),"",IF(OR(A76="",COUNTIFS($A$8:$A$107,A76)&gt;1),"Verificați ID dovadă",IF(COUNTIFS('Evaluare NIS2'!$A$8:$A$47,B76)&lt;&gt;1,"Verificați ID control",IF(G76="N/A",IF(J76="","Justificați N/A","N/A declarat"),IF(G76="Validată",IF(OR(D76="",F76="",H76="",I76="",J76="",K76=""),"Închidere incompletă","Validare documentată"),IF(AND(ISNUMBER(E76),E76&lt;TODAY()),"Termen depășit",IF(G76="","Completați statusul","De urmărit")))))))</f>
      </c>
    </row>
    <row r="77" ht="64" customHeight="1">
      <c r="A77" s="17"/>
      <c r="B77" s="17"/>
      <c r="C77" s="16" t="str">
        <f>IF(B77="","",IF(COUNTIFS('Evaluare NIS2'!$A$8:$A$47,B77)&lt;&gt;1,"Verificați ID control",INDEX('Evaluare NIS2'!$L$8:$L$47,MATCH(B77,'Evaluare NIS2'!$A$8:$A$47,0))))</f>
      </c>
      <c r="D77" s="17"/>
      <c r="E77" s="28"/>
      <c r="F77" s="17"/>
      <c r="G77" s="17"/>
      <c r="H77" s="28"/>
      <c r="I77" s="28"/>
      <c r="J77" s="17"/>
      <c r="K77" s="17"/>
      <c r="L77" s="16" t="str">
        <f>IF(AND(A77="",B77=""),"",IF(OR(A77="",COUNTIFS($A$8:$A$107,A77)&gt;1),"Verificați ID dovadă",IF(COUNTIFS('Evaluare NIS2'!$A$8:$A$47,B77)&lt;&gt;1,"Verificați ID control",IF(G77="N/A",IF(J77="","Justificați N/A","N/A declarat"),IF(G77="Validată",IF(OR(D77="",F77="",H77="",I77="",J77="",K77=""),"Închidere incompletă","Validare documentată"),IF(AND(ISNUMBER(E77),E77&lt;TODAY()),"Termen depășit",IF(G77="","Completați statusul","De urmărit")))))))</f>
      </c>
    </row>
    <row r="78" ht="64" customHeight="1">
      <c r="A78" s="17"/>
      <c r="B78" s="17"/>
      <c r="C78" s="16" t="str">
        <f>IF(B78="","",IF(COUNTIFS('Evaluare NIS2'!$A$8:$A$47,B78)&lt;&gt;1,"Verificați ID control",INDEX('Evaluare NIS2'!$L$8:$L$47,MATCH(B78,'Evaluare NIS2'!$A$8:$A$47,0))))</f>
      </c>
      <c r="D78" s="17"/>
      <c r="E78" s="28"/>
      <c r="F78" s="17"/>
      <c r="G78" s="17"/>
      <c r="H78" s="28"/>
      <c r="I78" s="28"/>
      <c r="J78" s="17"/>
      <c r="K78" s="17"/>
      <c r="L78" s="16" t="str">
        <f>IF(AND(A78="",B78=""),"",IF(OR(A78="",COUNTIFS($A$8:$A$107,A78)&gt;1),"Verificați ID dovadă",IF(COUNTIFS('Evaluare NIS2'!$A$8:$A$47,B78)&lt;&gt;1,"Verificați ID control",IF(G78="N/A",IF(J78="","Justificați N/A","N/A declarat"),IF(G78="Validată",IF(OR(D78="",F78="",H78="",I78="",J78="",K78=""),"Închidere incompletă","Validare documentată"),IF(AND(ISNUMBER(E78),E78&lt;TODAY()),"Termen depășit",IF(G78="","Completați statusul","De urmărit")))))))</f>
      </c>
    </row>
    <row r="79" ht="64" customHeight="1">
      <c r="A79" s="17"/>
      <c r="B79" s="17"/>
      <c r="C79" s="16" t="str">
        <f>IF(B79="","",IF(COUNTIFS('Evaluare NIS2'!$A$8:$A$47,B79)&lt;&gt;1,"Verificați ID control",INDEX('Evaluare NIS2'!$L$8:$L$47,MATCH(B79,'Evaluare NIS2'!$A$8:$A$47,0))))</f>
      </c>
      <c r="D79" s="17"/>
      <c r="E79" s="28"/>
      <c r="F79" s="17"/>
      <c r="G79" s="17"/>
      <c r="H79" s="28"/>
      <c r="I79" s="28"/>
      <c r="J79" s="17"/>
      <c r="K79" s="17"/>
      <c r="L79" s="16" t="str">
        <f>IF(AND(A79="",B79=""),"",IF(OR(A79="",COUNTIFS($A$8:$A$107,A79)&gt;1),"Verificați ID dovadă",IF(COUNTIFS('Evaluare NIS2'!$A$8:$A$47,B79)&lt;&gt;1,"Verificați ID control",IF(G79="N/A",IF(J79="","Justificați N/A","N/A declarat"),IF(G79="Validată",IF(OR(D79="",F79="",H79="",I79="",J79="",K79=""),"Închidere incompletă","Validare documentată"),IF(AND(ISNUMBER(E79),E79&lt;TODAY()),"Termen depășit",IF(G79="","Completați statusul","De urmărit")))))))</f>
      </c>
    </row>
    <row r="80" ht="64" customHeight="1">
      <c r="A80" s="17"/>
      <c r="B80" s="17"/>
      <c r="C80" s="16" t="str">
        <f>IF(B80="","",IF(COUNTIFS('Evaluare NIS2'!$A$8:$A$47,B80)&lt;&gt;1,"Verificați ID control",INDEX('Evaluare NIS2'!$L$8:$L$47,MATCH(B80,'Evaluare NIS2'!$A$8:$A$47,0))))</f>
      </c>
      <c r="D80" s="17"/>
      <c r="E80" s="28"/>
      <c r="F80" s="17"/>
      <c r="G80" s="17"/>
      <c r="H80" s="28"/>
      <c r="I80" s="28"/>
      <c r="J80" s="17"/>
      <c r="K80" s="17"/>
      <c r="L80" s="16" t="str">
        <f>IF(AND(A80="",B80=""),"",IF(OR(A80="",COUNTIFS($A$8:$A$107,A80)&gt;1),"Verificați ID dovadă",IF(COUNTIFS('Evaluare NIS2'!$A$8:$A$47,B80)&lt;&gt;1,"Verificați ID control",IF(G80="N/A",IF(J80="","Justificați N/A","N/A declarat"),IF(G80="Validată",IF(OR(D80="",F80="",H80="",I80="",J80="",K80=""),"Închidere incompletă","Validare documentată"),IF(AND(ISNUMBER(E80),E80&lt;TODAY()),"Termen depășit",IF(G80="","Completați statusul","De urmărit")))))))</f>
      </c>
    </row>
    <row r="81" ht="64" customHeight="1">
      <c r="A81" s="17"/>
      <c r="B81" s="17"/>
      <c r="C81" s="16" t="str">
        <f>IF(B81="","",IF(COUNTIFS('Evaluare NIS2'!$A$8:$A$47,B81)&lt;&gt;1,"Verificați ID control",INDEX('Evaluare NIS2'!$L$8:$L$47,MATCH(B81,'Evaluare NIS2'!$A$8:$A$47,0))))</f>
      </c>
      <c r="D81" s="17"/>
      <c r="E81" s="28"/>
      <c r="F81" s="17"/>
      <c r="G81" s="17"/>
      <c r="H81" s="28"/>
      <c r="I81" s="28"/>
      <c r="J81" s="17"/>
      <c r="K81" s="17"/>
      <c r="L81" s="16" t="str">
        <f>IF(AND(A81="",B81=""),"",IF(OR(A81="",COUNTIFS($A$8:$A$107,A81)&gt;1),"Verificați ID dovadă",IF(COUNTIFS('Evaluare NIS2'!$A$8:$A$47,B81)&lt;&gt;1,"Verificați ID control",IF(G81="N/A",IF(J81="","Justificați N/A","N/A declarat"),IF(G81="Validată",IF(OR(D81="",F81="",H81="",I81="",J81="",K81=""),"Închidere incompletă","Validare documentată"),IF(AND(ISNUMBER(E81),E81&lt;TODAY()),"Termen depășit",IF(G81="","Completați statusul","De urmărit")))))))</f>
      </c>
    </row>
    <row r="82" ht="64" customHeight="1">
      <c r="A82" s="17"/>
      <c r="B82" s="17"/>
      <c r="C82" s="16" t="str">
        <f>IF(B82="","",IF(COUNTIFS('Evaluare NIS2'!$A$8:$A$47,B82)&lt;&gt;1,"Verificați ID control",INDEX('Evaluare NIS2'!$L$8:$L$47,MATCH(B82,'Evaluare NIS2'!$A$8:$A$47,0))))</f>
      </c>
      <c r="D82" s="17"/>
      <c r="E82" s="28"/>
      <c r="F82" s="17"/>
      <c r="G82" s="17"/>
      <c r="H82" s="28"/>
      <c r="I82" s="28"/>
      <c r="J82" s="17"/>
      <c r="K82" s="17"/>
      <c r="L82" s="16" t="str">
        <f>IF(AND(A82="",B82=""),"",IF(OR(A82="",COUNTIFS($A$8:$A$107,A82)&gt;1),"Verificați ID dovadă",IF(COUNTIFS('Evaluare NIS2'!$A$8:$A$47,B82)&lt;&gt;1,"Verificați ID control",IF(G82="N/A",IF(J82="","Justificați N/A","N/A declarat"),IF(G82="Validată",IF(OR(D82="",F82="",H82="",I82="",J82="",K82=""),"Închidere incompletă","Validare documentată"),IF(AND(ISNUMBER(E82),E82&lt;TODAY()),"Termen depășit",IF(G82="","Completați statusul","De urmărit")))))))</f>
      </c>
    </row>
    <row r="83" ht="64" customHeight="1">
      <c r="A83" s="17"/>
      <c r="B83" s="17"/>
      <c r="C83" s="16" t="str">
        <f>IF(B83="","",IF(COUNTIFS('Evaluare NIS2'!$A$8:$A$47,B83)&lt;&gt;1,"Verificați ID control",INDEX('Evaluare NIS2'!$L$8:$L$47,MATCH(B83,'Evaluare NIS2'!$A$8:$A$47,0))))</f>
      </c>
      <c r="D83" s="17"/>
      <c r="E83" s="28"/>
      <c r="F83" s="17"/>
      <c r="G83" s="17"/>
      <c r="H83" s="28"/>
      <c r="I83" s="28"/>
      <c r="J83" s="17"/>
      <c r="K83" s="17"/>
      <c r="L83" s="16" t="str">
        <f>IF(AND(A83="",B83=""),"",IF(OR(A83="",COUNTIFS($A$8:$A$107,A83)&gt;1),"Verificați ID dovadă",IF(COUNTIFS('Evaluare NIS2'!$A$8:$A$47,B83)&lt;&gt;1,"Verificați ID control",IF(G83="N/A",IF(J83="","Justificați N/A","N/A declarat"),IF(G83="Validată",IF(OR(D83="",F83="",H83="",I83="",J83="",K83=""),"Închidere incompletă","Validare documentată"),IF(AND(ISNUMBER(E83),E83&lt;TODAY()),"Termen depășit",IF(G83="","Completați statusul","De urmărit")))))))</f>
      </c>
    </row>
    <row r="84" ht="64" customHeight="1">
      <c r="A84" s="17"/>
      <c r="B84" s="17"/>
      <c r="C84" s="16" t="str">
        <f>IF(B84="","",IF(COUNTIFS('Evaluare NIS2'!$A$8:$A$47,B84)&lt;&gt;1,"Verificați ID control",INDEX('Evaluare NIS2'!$L$8:$L$47,MATCH(B84,'Evaluare NIS2'!$A$8:$A$47,0))))</f>
      </c>
      <c r="D84" s="17"/>
      <c r="E84" s="28"/>
      <c r="F84" s="17"/>
      <c r="G84" s="17"/>
      <c r="H84" s="28"/>
      <c r="I84" s="28"/>
      <c r="J84" s="17"/>
      <c r="K84" s="17"/>
      <c r="L84" s="16" t="str">
        <f>IF(AND(A84="",B84=""),"",IF(OR(A84="",COUNTIFS($A$8:$A$107,A84)&gt;1),"Verificați ID dovadă",IF(COUNTIFS('Evaluare NIS2'!$A$8:$A$47,B84)&lt;&gt;1,"Verificați ID control",IF(G84="N/A",IF(J84="","Justificați N/A","N/A declarat"),IF(G84="Validată",IF(OR(D84="",F84="",H84="",I84="",J84="",K84=""),"Închidere incompletă","Validare documentată"),IF(AND(ISNUMBER(E84),E84&lt;TODAY()),"Termen depășit",IF(G84="","Completați statusul","De urmărit")))))))</f>
      </c>
    </row>
    <row r="85" ht="64" customHeight="1">
      <c r="A85" s="17"/>
      <c r="B85" s="17"/>
      <c r="C85" s="16" t="str">
        <f>IF(B85="","",IF(COUNTIFS('Evaluare NIS2'!$A$8:$A$47,B85)&lt;&gt;1,"Verificați ID control",INDEX('Evaluare NIS2'!$L$8:$L$47,MATCH(B85,'Evaluare NIS2'!$A$8:$A$47,0))))</f>
      </c>
      <c r="D85" s="17"/>
      <c r="E85" s="28"/>
      <c r="F85" s="17"/>
      <c r="G85" s="17"/>
      <c r="H85" s="28"/>
      <c r="I85" s="28"/>
      <c r="J85" s="17"/>
      <c r="K85" s="17"/>
      <c r="L85" s="16" t="str">
        <f>IF(AND(A85="",B85=""),"",IF(OR(A85="",COUNTIFS($A$8:$A$107,A85)&gt;1),"Verificați ID dovadă",IF(COUNTIFS('Evaluare NIS2'!$A$8:$A$47,B85)&lt;&gt;1,"Verificați ID control",IF(G85="N/A",IF(J85="","Justificați N/A","N/A declarat"),IF(G85="Validată",IF(OR(D85="",F85="",H85="",I85="",J85="",K85=""),"Închidere incompletă","Validare documentată"),IF(AND(ISNUMBER(E85),E85&lt;TODAY()),"Termen depășit",IF(G85="","Completați statusul","De urmărit")))))))</f>
      </c>
    </row>
    <row r="86" ht="64" customHeight="1">
      <c r="A86" s="17"/>
      <c r="B86" s="17"/>
      <c r="C86" s="16" t="str">
        <f>IF(B86="","",IF(COUNTIFS('Evaluare NIS2'!$A$8:$A$47,B86)&lt;&gt;1,"Verificați ID control",INDEX('Evaluare NIS2'!$L$8:$L$47,MATCH(B86,'Evaluare NIS2'!$A$8:$A$47,0))))</f>
      </c>
      <c r="D86" s="17"/>
      <c r="E86" s="28"/>
      <c r="F86" s="17"/>
      <c r="G86" s="17"/>
      <c r="H86" s="28"/>
      <c r="I86" s="28"/>
      <c r="J86" s="17"/>
      <c r="K86" s="17"/>
      <c r="L86" s="16" t="str">
        <f>IF(AND(A86="",B86=""),"",IF(OR(A86="",COUNTIFS($A$8:$A$107,A86)&gt;1),"Verificați ID dovadă",IF(COUNTIFS('Evaluare NIS2'!$A$8:$A$47,B86)&lt;&gt;1,"Verificați ID control",IF(G86="N/A",IF(J86="","Justificați N/A","N/A declarat"),IF(G86="Validată",IF(OR(D86="",F86="",H86="",I86="",J86="",K86=""),"Închidere incompletă","Validare documentată"),IF(AND(ISNUMBER(E86),E86&lt;TODAY()),"Termen depășit",IF(G86="","Completați statusul","De urmărit")))))))</f>
      </c>
    </row>
    <row r="87" ht="64" customHeight="1">
      <c r="A87" s="17"/>
      <c r="B87" s="17"/>
      <c r="C87" s="16" t="str">
        <f>IF(B87="","",IF(COUNTIFS('Evaluare NIS2'!$A$8:$A$47,B87)&lt;&gt;1,"Verificați ID control",INDEX('Evaluare NIS2'!$L$8:$L$47,MATCH(B87,'Evaluare NIS2'!$A$8:$A$47,0))))</f>
      </c>
      <c r="D87" s="17"/>
      <c r="E87" s="28"/>
      <c r="F87" s="17"/>
      <c r="G87" s="17"/>
      <c r="H87" s="28"/>
      <c r="I87" s="28"/>
      <c r="J87" s="17"/>
      <c r="K87" s="17"/>
      <c r="L87" s="16" t="str">
        <f>IF(AND(A87="",B87=""),"",IF(OR(A87="",COUNTIFS($A$8:$A$107,A87)&gt;1),"Verificați ID dovadă",IF(COUNTIFS('Evaluare NIS2'!$A$8:$A$47,B87)&lt;&gt;1,"Verificați ID control",IF(G87="N/A",IF(J87="","Justificați N/A","N/A declarat"),IF(G87="Validată",IF(OR(D87="",F87="",H87="",I87="",J87="",K87=""),"Închidere incompletă","Validare documentată"),IF(AND(ISNUMBER(E87),E87&lt;TODAY()),"Termen depășit",IF(G87="","Completați statusul","De urmărit")))))))</f>
      </c>
    </row>
    <row r="88" ht="64" customHeight="1">
      <c r="A88" s="17"/>
      <c r="B88" s="17"/>
      <c r="C88" s="16" t="str">
        <f>IF(B88="","",IF(COUNTIFS('Evaluare NIS2'!$A$8:$A$47,B88)&lt;&gt;1,"Verificați ID control",INDEX('Evaluare NIS2'!$L$8:$L$47,MATCH(B88,'Evaluare NIS2'!$A$8:$A$47,0))))</f>
      </c>
      <c r="D88" s="17"/>
      <c r="E88" s="28"/>
      <c r="F88" s="17"/>
      <c r="G88" s="17"/>
      <c r="H88" s="28"/>
      <c r="I88" s="28"/>
      <c r="J88" s="17"/>
      <c r="K88" s="17"/>
      <c r="L88" s="16" t="str">
        <f>IF(AND(A88="",B88=""),"",IF(OR(A88="",COUNTIFS($A$8:$A$107,A88)&gt;1),"Verificați ID dovadă",IF(COUNTIFS('Evaluare NIS2'!$A$8:$A$47,B88)&lt;&gt;1,"Verificați ID control",IF(G88="N/A",IF(J88="","Justificați N/A","N/A declarat"),IF(G88="Validată",IF(OR(D88="",F88="",H88="",I88="",J88="",K88=""),"Închidere incompletă","Validare documentată"),IF(AND(ISNUMBER(E88),E88&lt;TODAY()),"Termen depășit",IF(G88="","Completați statusul","De urmărit")))))))</f>
      </c>
    </row>
    <row r="89" ht="64" customHeight="1">
      <c r="A89" s="17"/>
      <c r="B89" s="17"/>
      <c r="C89" s="16" t="str">
        <f>IF(B89="","",IF(COUNTIFS('Evaluare NIS2'!$A$8:$A$47,B89)&lt;&gt;1,"Verificați ID control",INDEX('Evaluare NIS2'!$L$8:$L$47,MATCH(B89,'Evaluare NIS2'!$A$8:$A$47,0))))</f>
      </c>
      <c r="D89" s="17"/>
      <c r="E89" s="28"/>
      <c r="F89" s="17"/>
      <c r="G89" s="17"/>
      <c r="H89" s="28"/>
      <c r="I89" s="28"/>
      <c r="J89" s="17"/>
      <c r="K89" s="17"/>
      <c r="L89" s="16" t="str">
        <f>IF(AND(A89="",B89=""),"",IF(OR(A89="",COUNTIFS($A$8:$A$107,A89)&gt;1),"Verificați ID dovadă",IF(COUNTIFS('Evaluare NIS2'!$A$8:$A$47,B89)&lt;&gt;1,"Verificați ID control",IF(G89="N/A",IF(J89="","Justificați N/A","N/A declarat"),IF(G89="Validată",IF(OR(D89="",F89="",H89="",I89="",J89="",K89=""),"Închidere incompletă","Validare documentată"),IF(AND(ISNUMBER(E89),E89&lt;TODAY()),"Termen depășit",IF(G89="","Completați statusul","De urmărit")))))))</f>
      </c>
    </row>
    <row r="90" ht="64" customHeight="1">
      <c r="A90" s="17"/>
      <c r="B90" s="17"/>
      <c r="C90" s="16" t="str">
        <f>IF(B90="","",IF(COUNTIFS('Evaluare NIS2'!$A$8:$A$47,B90)&lt;&gt;1,"Verificați ID control",INDEX('Evaluare NIS2'!$L$8:$L$47,MATCH(B90,'Evaluare NIS2'!$A$8:$A$47,0))))</f>
      </c>
      <c r="D90" s="17"/>
      <c r="E90" s="28"/>
      <c r="F90" s="17"/>
      <c r="G90" s="17"/>
      <c r="H90" s="28"/>
      <c r="I90" s="28"/>
      <c r="J90" s="17"/>
      <c r="K90" s="17"/>
      <c r="L90" s="16" t="str">
        <f>IF(AND(A90="",B90=""),"",IF(OR(A90="",COUNTIFS($A$8:$A$107,A90)&gt;1),"Verificați ID dovadă",IF(COUNTIFS('Evaluare NIS2'!$A$8:$A$47,B90)&lt;&gt;1,"Verificați ID control",IF(G90="N/A",IF(J90="","Justificați N/A","N/A declarat"),IF(G90="Validată",IF(OR(D90="",F90="",H90="",I90="",J90="",K90=""),"Închidere incompletă","Validare documentată"),IF(AND(ISNUMBER(E90),E90&lt;TODAY()),"Termen depășit",IF(G90="","Completați statusul","De urmărit")))))))</f>
      </c>
    </row>
    <row r="91" ht="64" customHeight="1">
      <c r="A91" s="17"/>
      <c r="B91" s="17"/>
      <c r="C91" s="16" t="str">
        <f>IF(B91="","",IF(COUNTIFS('Evaluare NIS2'!$A$8:$A$47,B91)&lt;&gt;1,"Verificați ID control",INDEX('Evaluare NIS2'!$L$8:$L$47,MATCH(B91,'Evaluare NIS2'!$A$8:$A$47,0))))</f>
      </c>
      <c r="D91" s="17"/>
      <c r="E91" s="28"/>
      <c r="F91" s="17"/>
      <c r="G91" s="17"/>
      <c r="H91" s="28"/>
      <c r="I91" s="28"/>
      <c r="J91" s="17"/>
      <c r="K91" s="17"/>
      <c r="L91" s="16" t="str">
        <f>IF(AND(A91="",B91=""),"",IF(OR(A91="",COUNTIFS($A$8:$A$107,A91)&gt;1),"Verificați ID dovadă",IF(COUNTIFS('Evaluare NIS2'!$A$8:$A$47,B91)&lt;&gt;1,"Verificați ID control",IF(G91="N/A",IF(J91="","Justificați N/A","N/A declarat"),IF(G91="Validată",IF(OR(D91="",F91="",H91="",I91="",J91="",K91=""),"Închidere incompletă","Validare documentată"),IF(AND(ISNUMBER(E91),E91&lt;TODAY()),"Termen depășit",IF(G91="","Completați statusul","De urmărit")))))))</f>
      </c>
    </row>
    <row r="92" ht="64" customHeight="1">
      <c r="A92" s="17"/>
      <c r="B92" s="17"/>
      <c r="C92" s="16" t="str">
        <f>IF(B92="","",IF(COUNTIFS('Evaluare NIS2'!$A$8:$A$47,B92)&lt;&gt;1,"Verificați ID control",INDEX('Evaluare NIS2'!$L$8:$L$47,MATCH(B92,'Evaluare NIS2'!$A$8:$A$47,0))))</f>
      </c>
      <c r="D92" s="17"/>
      <c r="E92" s="28"/>
      <c r="F92" s="17"/>
      <c r="G92" s="17"/>
      <c r="H92" s="28"/>
      <c r="I92" s="28"/>
      <c r="J92" s="17"/>
      <c r="K92" s="17"/>
      <c r="L92" s="16" t="str">
        <f>IF(AND(A92="",B92=""),"",IF(OR(A92="",COUNTIFS($A$8:$A$107,A92)&gt;1),"Verificați ID dovadă",IF(COUNTIFS('Evaluare NIS2'!$A$8:$A$47,B92)&lt;&gt;1,"Verificați ID control",IF(G92="N/A",IF(J92="","Justificați N/A","N/A declarat"),IF(G92="Validată",IF(OR(D92="",F92="",H92="",I92="",J92="",K92=""),"Închidere incompletă","Validare documentată"),IF(AND(ISNUMBER(E92),E92&lt;TODAY()),"Termen depășit",IF(G92="","Completați statusul","De urmărit")))))))</f>
      </c>
    </row>
    <row r="93" ht="64" customHeight="1">
      <c r="A93" s="17"/>
      <c r="B93" s="17"/>
      <c r="C93" s="16" t="str">
        <f>IF(B93="","",IF(COUNTIFS('Evaluare NIS2'!$A$8:$A$47,B93)&lt;&gt;1,"Verificați ID control",INDEX('Evaluare NIS2'!$L$8:$L$47,MATCH(B93,'Evaluare NIS2'!$A$8:$A$47,0))))</f>
      </c>
      <c r="D93" s="17"/>
      <c r="E93" s="28"/>
      <c r="F93" s="17"/>
      <c r="G93" s="17"/>
      <c r="H93" s="28"/>
      <c r="I93" s="28"/>
      <c r="J93" s="17"/>
      <c r="K93" s="17"/>
      <c r="L93" s="16" t="str">
        <f>IF(AND(A93="",B93=""),"",IF(OR(A93="",COUNTIFS($A$8:$A$107,A93)&gt;1),"Verificați ID dovadă",IF(COUNTIFS('Evaluare NIS2'!$A$8:$A$47,B93)&lt;&gt;1,"Verificați ID control",IF(G93="N/A",IF(J93="","Justificați N/A","N/A declarat"),IF(G93="Validată",IF(OR(D93="",F93="",H93="",I93="",J93="",K93=""),"Închidere incompletă","Validare documentată"),IF(AND(ISNUMBER(E93),E93&lt;TODAY()),"Termen depășit",IF(G93="","Completați statusul","De urmărit")))))))</f>
      </c>
    </row>
    <row r="94" ht="64" customHeight="1">
      <c r="A94" s="17"/>
      <c r="B94" s="17"/>
      <c r="C94" s="16" t="str">
        <f>IF(B94="","",IF(COUNTIFS('Evaluare NIS2'!$A$8:$A$47,B94)&lt;&gt;1,"Verificați ID control",INDEX('Evaluare NIS2'!$L$8:$L$47,MATCH(B94,'Evaluare NIS2'!$A$8:$A$47,0))))</f>
      </c>
      <c r="D94" s="17"/>
      <c r="E94" s="28"/>
      <c r="F94" s="17"/>
      <c r="G94" s="17"/>
      <c r="H94" s="28"/>
      <c r="I94" s="28"/>
      <c r="J94" s="17"/>
      <c r="K94" s="17"/>
      <c r="L94" s="16" t="str">
        <f>IF(AND(A94="",B94=""),"",IF(OR(A94="",COUNTIFS($A$8:$A$107,A94)&gt;1),"Verificați ID dovadă",IF(COUNTIFS('Evaluare NIS2'!$A$8:$A$47,B94)&lt;&gt;1,"Verificați ID control",IF(G94="N/A",IF(J94="","Justificați N/A","N/A declarat"),IF(G94="Validată",IF(OR(D94="",F94="",H94="",I94="",J94="",K94=""),"Închidere incompletă","Validare documentată"),IF(AND(ISNUMBER(E94),E94&lt;TODAY()),"Termen depășit",IF(G94="","Completați statusul","De urmărit")))))))</f>
      </c>
    </row>
    <row r="95" ht="64" customHeight="1">
      <c r="A95" s="17"/>
      <c r="B95" s="17"/>
      <c r="C95" s="16" t="str">
        <f>IF(B95="","",IF(COUNTIFS('Evaluare NIS2'!$A$8:$A$47,B95)&lt;&gt;1,"Verificați ID control",INDEX('Evaluare NIS2'!$L$8:$L$47,MATCH(B95,'Evaluare NIS2'!$A$8:$A$47,0))))</f>
      </c>
      <c r="D95" s="17"/>
      <c r="E95" s="28"/>
      <c r="F95" s="17"/>
      <c r="G95" s="17"/>
      <c r="H95" s="28"/>
      <c r="I95" s="28"/>
      <c r="J95" s="17"/>
      <c r="K95" s="17"/>
      <c r="L95" s="16" t="str">
        <f>IF(AND(A95="",B95=""),"",IF(OR(A95="",COUNTIFS($A$8:$A$107,A95)&gt;1),"Verificați ID dovadă",IF(COUNTIFS('Evaluare NIS2'!$A$8:$A$47,B95)&lt;&gt;1,"Verificați ID control",IF(G95="N/A",IF(J95="","Justificați N/A","N/A declarat"),IF(G95="Validată",IF(OR(D95="",F95="",H95="",I95="",J95="",K95=""),"Închidere incompletă","Validare documentată"),IF(AND(ISNUMBER(E95),E95&lt;TODAY()),"Termen depășit",IF(G95="","Completați statusul","De urmărit")))))))</f>
      </c>
    </row>
    <row r="96" ht="64" customHeight="1">
      <c r="A96" s="17"/>
      <c r="B96" s="17"/>
      <c r="C96" s="16" t="str">
        <f>IF(B96="","",IF(COUNTIFS('Evaluare NIS2'!$A$8:$A$47,B96)&lt;&gt;1,"Verificați ID control",INDEX('Evaluare NIS2'!$L$8:$L$47,MATCH(B96,'Evaluare NIS2'!$A$8:$A$47,0))))</f>
      </c>
      <c r="D96" s="17"/>
      <c r="E96" s="28"/>
      <c r="F96" s="17"/>
      <c r="G96" s="17"/>
      <c r="H96" s="28"/>
      <c r="I96" s="28"/>
      <c r="J96" s="17"/>
      <c r="K96" s="17"/>
      <c r="L96" s="16" t="str">
        <f>IF(AND(A96="",B96=""),"",IF(OR(A96="",COUNTIFS($A$8:$A$107,A96)&gt;1),"Verificați ID dovadă",IF(COUNTIFS('Evaluare NIS2'!$A$8:$A$47,B96)&lt;&gt;1,"Verificați ID control",IF(G96="N/A",IF(J96="","Justificați N/A","N/A declarat"),IF(G96="Validată",IF(OR(D96="",F96="",H96="",I96="",J96="",K96=""),"Închidere incompletă","Validare documentată"),IF(AND(ISNUMBER(E96),E96&lt;TODAY()),"Termen depășit",IF(G96="","Completați statusul","De urmărit")))))))</f>
      </c>
    </row>
    <row r="97" ht="64" customHeight="1">
      <c r="A97" s="17"/>
      <c r="B97" s="17"/>
      <c r="C97" s="16" t="str">
        <f>IF(B97="","",IF(COUNTIFS('Evaluare NIS2'!$A$8:$A$47,B97)&lt;&gt;1,"Verificați ID control",INDEX('Evaluare NIS2'!$L$8:$L$47,MATCH(B97,'Evaluare NIS2'!$A$8:$A$47,0))))</f>
      </c>
      <c r="D97" s="17"/>
      <c r="E97" s="28"/>
      <c r="F97" s="17"/>
      <c r="G97" s="17"/>
      <c r="H97" s="28"/>
      <c r="I97" s="28"/>
      <c r="J97" s="17"/>
      <c r="K97" s="17"/>
      <c r="L97" s="16" t="str">
        <f>IF(AND(A97="",B97=""),"",IF(OR(A97="",COUNTIFS($A$8:$A$107,A97)&gt;1),"Verificați ID dovadă",IF(COUNTIFS('Evaluare NIS2'!$A$8:$A$47,B97)&lt;&gt;1,"Verificați ID control",IF(G97="N/A",IF(J97="","Justificați N/A","N/A declarat"),IF(G97="Validată",IF(OR(D97="",F97="",H97="",I97="",J97="",K97=""),"Închidere incompletă","Validare documentată"),IF(AND(ISNUMBER(E97),E97&lt;TODAY()),"Termen depășit",IF(G97="","Completați statusul","De urmărit")))))))</f>
      </c>
    </row>
    <row r="98" ht="64" customHeight="1">
      <c r="A98" s="17"/>
      <c r="B98" s="17"/>
      <c r="C98" s="16" t="str">
        <f>IF(B98="","",IF(COUNTIFS('Evaluare NIS2'!$A$8:$A$47,B98)&lt;&gt;1,"Verificați ID control",INDEX('Evaluare NIS2'!$L$8:$L$47,MATCH(B98,'Evaluare NIS2'!$A$8:$A$47,0))))</f>
      </c>
      <c r="D98" s="17"/>
      <c r="E98" s="28"/>
      <c r="F98" s="17"/>
      <c r="G98" s="17"/>
      <c r="H98" s="28"/>
      <c r="I98" s="28"/>
      <c r="J98" s="17"/>
      <c r="K98" s="17"/>
      <c r="L98" s="16" t="str">
        <f>IF(AND(A98="",B98=""),"",IF(OR(A98="",COUNTIFS($A$8:$A$107,A98)&gt;1),"Verificați ID dovadă",IF(COUNTIFS('Evaluare NIS2'!$A$8:$A$47,B98)&lt;&gt;1,"Verificați ID control",IF(G98="N/A",IF(J98="","Justificați N/A","N/A declarat"),IF(G98="Validată",IF(OR(D98="",F98="",H98="",I98="",J98="",K98=""),"Închidere incompletă","Validare documentată"),IF(AND(ISNUMBER(E98),E98&lt;TODAY()),"Termen depășit",IF(G98="","Completați statusul","De urmărit")))))))</f>
      </c>
    </row>
    <row r="99" ht="64" customHeight="1">
      <c r="A99" s="17"/>
      <c r="B99" s="17"/>
      <c r="C99" s="16" t="str">
        <f>IF(B99="","",IF(COUNTIFS('Evaluare NIS2'!$A$8:$A$47,B99)&lt;&gt;1,"Verificați ID control",INDEX('Evaluare NIS2'!$L$8:$L$47,MATCH(B99,'Evaluare NIS2'!$A$8:$A$47,0))))</f>
      </c>
      <c r="D99" s="17"/>
      <c r="E99" s="28"/>
      <c r="F99" s="17"/>
      <c r="G99" s="17"/>
      <c r="H99" s="28"/>
      <c r="I99" s="28"/>
      <c r="J99" s="17"/>
      <c r="K99" s="17"/>
      <c r="L99" s="16" t="str">
        <f>IF(AND(A99="",B99=""),"",IF(OR(A99="",COUNTIFS($A$8:$A$107,A99)&gt;1),"Verificați ID dovadă",IF(COUNTIFS('Evaluare NIS2'!$A$8:$A$47,B99)&lt;&gt;1,"Verificați ID control",IF(G99="N/A",IF(J99="","Justificați N/A","N/A declarat"),IF(G99="Validată",IF(OR(D99="",F99="",H99="",I99="",J99="",K99=""),"Închidere incompletă","Validare documentată"),IF(AND(ISNUMBER(E99),E99&lt;TODAY()),"Termen depășit",IF(G99="","Completați statusul","De urmărit")))))))</f>
      </c>
    </row>
    <row r="100" ht="64" customHeight="1">
      <c r="A100" s="17"/>
      <c r="B100" s="17"/>
      <c r="C100" s="16" t="str">
        <f>IF(B100="","",IF(COUNTIFS('Evaluare NIS2'!$A$8:$A$47,B100)&lt;&gt;1,"Verificați ID control",INDEX('Evaluare NIS2'!$L$8:$L$47,MATCH(B100,'Evaluare NIS2'!$A$8:$A$47,0))))</f>
      </c>
      <c r="D100" s="17"/>
      <c r="E100" s="28"/>
      <c r="F100" s="17"/>
      <c r="G100" s="17"/>
      <c r="H100" s="28"/>
      <c r="I100" s="28"/>
      <c r="J100" s="17"/>
      <c r="K100" s="17"/>
      <c r="L100" s="16" t="str">
        <f>IF(AND(A100="",B100=""),"",IF(OR(A100="",COUNTIFS($A$8:$A$107,A100)&gt;1),"Verificați ID dovadă",IF(COUNTIFS('Evaluare NIS2'!$A$8:$A$47,B100)&lt;&gt;1,"Verificați ID control",IF(G100="N/A",IF(J100="","Justificați N/A","N/A declarat"),IF(G100="Validată",IF(OR(D100="",F100="",H100="",I100="",J100="",K100=""),"Închidere incompletă","Validare documentată"),IF(AND(ISNUMBER(E100),E100&lt;TODAY()),"Termen depășit",IF(G100="","Completați statusul","De urmărit")))))))</f>
      </c>
    </row>
    <row r="101" ht="64" customHeight="1">
      <c r="A101" s="17"/>
      <c r="B101" s="17"/>
      <c r="C101" s="16" t="str">
        <f>IF(B101="","",IF(COUNTIFS('Evaluare NIS2'!$A$8:$A$47,B101)&lt;&gt;1,"Verificați ID control",INDEX('Evaluare NIS2'!$L$8:$L$47,MATCH(B101,'Evaluare NIS2'!$A$8:$A$47,0))))</f>
      </c>
      <c r="D101" s="17"/>
      <c r="E101" s="28"/>
      <c r="F101" s="17"/>
      <c r="G101" s="17"/>
      <c r="H101" s="28"/>
      <c r="I101" s="28"/>
      <c r="J101" s="17"/>
      <c r="K101" s="17"/>
      <c r="L101" s="16" t="str">
        <f>IF(AND(A101="",B101=""),"",IF(OR(A101="",COUNTIFS($A$8:$A$107,A101)&gt;1),"Verificați ID dovadă",IF(COUNTIFS('Evaluare NIS2'!$A$8:$A$47,B101)&lt;&gt;1,"Verificați ID control",IF(G101="N/A",IF(J101="","Justificați N/A","N/A declarat"),IF(G101="Validată",IF(OR(D101="",F101="",H101="",I101="",J101="",K101=""),"Închidere incompletă","Validare documentată"),IF(AND(ISNUMBER(E101),E101&lt;TODAY()),"Termen depășit",IF(G101="","Completați statusul","De urmărit")))))))</f>
      </c>
    </row>
    <row r="102" ht="64" customHeight="1">
      <c r="A102" s="17"/>
      <c r="B102" s="17"/>
      <c r="C102" s="16" t="str">
        <f>IF(B102="","",IF(COUNTIFS('Evaluare NIS2'!$A$8:$A$47,B102)&lt;&gt;1,"Verificați ID control",INDEX('Evaluare NIS2'!$L$8:$L$47,MATCH(B102,'Evaluare NIS2'!$A$8:$A$47,0))))</f>
      </c>
      <c r="D102" s="17"/>
      <c r="E102" s="28"/>
      <c r="F102" s="17"/>
      <c r="G102" s="17"/>
      <c r="H102" s="28"/>
      <c r="I102" s="28"/>
      <c r="J102" s="17"/>
      <c r="K102" s="17"/>
      <c r="L102" s="16" t="str">
        <f>IF(AND(A102="",B102=""),"",IF(OR(A102="",COUNTIFS($A$8:$A$107,A102)&gt;1),"Verificați ID dovadă",IF(COUNTIFS('Evaluare NIS2'!$A$8:$A$47,B102)&lt;&gt;1,"Verificați ID control",IF(G102="N/A",IF(J102="","Justificați N/A","N/A declarat"),IF(G102="Validată",IF(OR(D102="",F102="",H102="",I102="",J102="",K102=""),"Închidere incompletă","Validare documentată"),IF(AND(ISNUMBER(E102),E102&lt;TODAY()),"Termen depășit",IF(G102="","Completați statusul","De urmărit")))))))</f>
      </c>
    </row>
    <row r="103" ht="64" customHeight="1">
      <c r="A103" s="17"/>
      <c r="B103" s="17"/>
      <c r="C103" s="16" t="str">
        <f>IF(B103="","",IF(COUNTIFS('Evaluare NIS2'!$A$8:$A$47,B103)&lt;&gt;1,"Verificați ID control",INDEX('Evaluare NIS2'!$L$8:$L$47,MATCH(B103,'Evaluare NIS2'!$A$8:$A$47,0))))</f>
      </c>
      <c r="D103" s="17"/>
      <c r="E103" s="28"/>
      <c r="F103" s="17"/>
      <c r="G103" s="17"/>
      <c r="H103" s="28"/>
      <c r="I103" s="28"/>
      <c r="J103" s="17"/>
      <c r="K103" s="17"/>
      <c r="L103" s="16" t="str">
        <f>IF(AND(A103="",B103=""),"",IF(OR(A103="",COUNTIFS($A$8:$A$107,A103)&gt;1),"Verificați ID dovadă",IF(COUNTIFS('Evaluare NIS2'!$A$8:$A$47,B103)&lt;&gt;1,"Verificați ID control",IF(G103="N/A",IF(J103="","Justificați N/A","N/A declarat"),IF(G103="Validată",IF(OR(D103="",F103="",H103="",I103="",J103="",K103=""),"Închidere incompletă","Validare documentată"),IF(AND(ISNUMBER(E103),E103&lt;TODAY()),"Termen depășit",IF(G103="","Completați statusul","De urmărit")))))))</f>
      </c>
    </row>
    <row r="104" ht="64" customHeight="1">
      <c r="A104" s="17"/>
      <c r="B104" s="17"/>
      <c r="C104" s="16" t="str">
        <f>IF(B104="","",IF(COUNTIFS('Evaluare NIS2'!$A$8:$A$47,B104)&lt;&gt;1,"Verificați ID control",INDEX('Evaluare NIS2'!$L$8:$L$47,MATCH(B104,'Evaluare NIS2'!$A$8:$A$47,0))))</f>
      </c>
      <c r="D104" s="17"/>
      <c r="E104" s="28"/>
      <c r="F104" s="17"/>
      <c r="G104" s="17"/>
      <c r="H104" s="28"/>
      <c r="I104" s="28"/>
      <c r="J104" s="17"/>
      <c r="K104" s="17"/>
      <c r="L104" s="16" t="str">
        <f>IF(AND(A104="",B104=""),"",IF(OR(A104="",COUNTIFS($A$8:$A$107,A104)&gt;1),"Verificați ID dovadă",IF(COUNTIFS('Evaluare NIS2'!$A$8:$A$47,B104)&lt;&gt;1,"Verificați ID control",IF(G104="N/A",IF(J104="","Justificați N/A","N/A declarat"),IF(G104="Validată",IF(OR(D104="",F104="",H104="",I104="",J104="",K104=""),"Închidere incompletă","Validare documentată"),IF(AND(ISNUMBER(E104),E104&lt;TODAY()),"Termen depășit",IF(G104="","Completați statusul","De urmărit")))))))</f>
      </c>
    </row>
    <row r="105" ht="64" customHeight="1">
      <c r="A105" s="17"/>
      <c r="B105" s="17"/>
      <c r="C105" s="16" t="str">
        <f>IF(B105="","",IF(COUNTIFS('Evaluare NIS2'!$A$8:$A$47,B105)&lt;&gt;1,"Verificați ID control",INDEX('Evaluare NIS2'!$L$8:$L$47,MATCH(B105,'Evaluare NIS2'!$A$8:$A$47,0))))</f>
      </c>
      <c r="D105" s="17"/>
      <c r="E105" s="28"/>
      <c r="F105" s="17"/>
      <c r="G105" s="17"/>
      <c r="H105" s="28"/>
      <c r="I105" s="28"/>
      <c r="J105" s="17"/>
      <c r="K105" s="17"/>
      <c r="L105" s="16" t="str">
        <f>IF(AND(A105="",B105=""),"",IF(OR(A105="",COUNTIFS($A$8:$A$107,A105)&gt;1),"Verificați ID dovadă",IF(COUNTIFS('Evaluare NIS2'!$A$8:$A$47,B105)&lt;&gt;1,"Verificați ID control",IF(G105="N/A",IF(J105="","Justificați N/A","N/A declarat"),IF(G105="Validată",IF(OR(D105="",F105="",H105="",I105="",J105="",K105=""),"Închidere incompletă","Validare documentată"),IF(AND(ISNUMBER(E105),E105&lt;TODAY()),"Termen depășit",IF(G105="","Completați statusul","De urmărit")))))))</f>
      </c>
    </row>
    <row r="106" ht="64" customHeight="1">
      <c r="A106" s="17"/>
      <c r="B106" s="17"/>
      <c r="C106" s="16" t="str">
        <f>IF(B106="","",IF(COUNTIFS('Evaluare NIS2'!$A$8:$A$47,B106)&lt;&gt;1,"Verificați ID control",INDEX('Evaluare NIS2'!$L$8:$L$47,MATCH(B106,'Evaluare NIS2'!$A$8:$A$47,0))))</f>
      </c>
      <c r="D106" s="17"/>
      <c r="E106" s="28"/>
      <c r="F106" s="17"/>
      <c r="G106" s="17"/>
      <c r="H106" s="28"/>
      <c r="I106" s="28"/>
      <c r="J106" s="17"/>
      <c r="K106" s="17"/>
      <c r="L106" s="16" t="str">
        <f>IF(AND(A106="",B106=""),"",IF(OR(A106="",COUNTIFS($A$8:$A$107,A106)&gt;1),"Verificați ID dovadă",IF(COUNTIFS('Evaluare NIS2'!$A$8:$A$47,B106)&lt;&gt;1,"Verificați ID control",IF(G106="N/A",IF(J106="","Justificați N/A","N/A declarat"),IF(G106="Validată",IF(OR(D106="",F106="",H106="",I106="",J106="",K106=""),"Închidere incompletă","Validare documentată"),IF(AND(ISNUMBER(E106),E106&lt;TODAY()),"Termen depășit",IF(G106="","Completați statusul","De urmărit")))))))</f>
      </c>
    </row>
    <row r="107" ht="64" customHeight="1">
      <c r="A107" s="17"/>
      <c r="B107" s="17"/>
      <c r="C107" s="16" t="str">
        <f>IF(B107="","",IF(COUNTIFS('Evaluare NIS2'!$A$8:$A$47,B107)&lt;&gt;1,"Verificați ID control",INDEX('Evaluare NIS2'!$L$8:$L$47,MATCH(B107,'Evaluare NIS2'!$A$8:$A$47,0))))</f>
      </c>
      <c r="D107" s="17"/>
      <c r="E107" s="28"/>
      <c r="F107" s="17"/>
      <c r="G107" s="17"/>
      <c r="H107" s="28"/>
      <c r="I107" s="28"/>
      <c r="J107" s="17"/>
      <c r="K107" s="17"/>
      <c r="L107" s="16" t="str">
        <f>IF(AND(A107="",B107=""),"",IF(OR(A107="",COUNTIFS($A$8:$A$107,A107)&gt;1),"Verificați ID dovadă",IF(COUNTIFS('Evaluare NIS2'!$A$8:$A$47,B107)&lt;&gt;1,"Verificați ID control",IF(G107="N/A",IF(J107="","Justificați N/A","N/A declarat"),IF(G107="Validată",IF(OR(D107="",F107="",H107="",I107="",J107="",K107=""),"Închidere incompletă","Validare documentată"),IF(AND(ISNUMBER(E107),E107&lt;TODAY()),"Termen depășit",IF(G107="","Completați statusul","De urmărit")))))))</f>
      </c>
    </row>
    <row r="108" ht="24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ht="24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</sheetData>
  <mergeCells>
    <mergeCell ref="A2:L2"/>
    <mergeCell ref="A4:L5"/>
  </mergeCells>
  <conditionalFormatting sqref="L8:L107">
    <cfRule type="expression" dxfId="13" priority="1">
      <formula>$L8="Termen depășit"</formula>
    </cfRule>
    <cfRule type="expression" dxfId="14" priority="2">
      <formula>$L8="Închidere incompletă"</formula>
    </cfRule>
  </conditionalFormatting>
  <conditionalFormatting sqref="G8:G107">
    <cfRule type="expression" dxfId="15" priority="3">
      <formula>$G8="Validată"</formula>
    </cfRule>
  </conditionalFormatting>
  <dataValidations count="5">
    <dataValidation type="list" sqref="B8:B107" allowBlank="1" showErrorMessage="1" showInputMessage="1" errorStyle="stop" errorTitle="Valoare neacceptată" error="Selectați o opțiune din listă." promptTitle="Câmp editabil" prompt="Selectați din listă sau lăsați necompletat." showDropDown="0">
      <formula1>ID_Controale</formula1>
    </dataValidation>
    <dataValidation type="list" sqref="G8:G107" allowBlank="1" showErrorMessage="1" showInputMessage="1" errorStyle="stop" errorTitle="Valoare neacceptată" error="Selectați o opțiune din listă." promptTitle="Câmp editabil" prompt="Selectați din listă sau lăsați necompletat." showDropDown="0">
      <formula1>"Lipsă,În colectare,Disponibilă,De actualizat,Validată,N/A"</formula1>
    </dataValidation>
    <dataValidation type="whole" operator="between" sqref="E8:E10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  <dataValidation type="whole" operator="between" sqref="H8:H10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  <dataValidation type="whole" operator="between" sqref="I8:I10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</dataValidations>
  <pageMargins left="0.3" right="0.3" top="0.4" bottom="0.4" header="0.2" footer="0.2"/>
  <pageSetup orientation="landscape" paperSize="8" fitToWidth="2" fitToHeight="0"/>
  <tableParts count="1">
    <tablePart r:id="R29ff989000e74937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87E8B"/>
  </sheetPr>
  <sheetViews>
    <sheetView showGridLines="0" workbookViewId="0" zoomScale="85">
      <pane xSplit="2" ySplit="7" topLeftCell="C8" activePane="bottomRight" state="frozen"/>
    </sheetView>
  </sheetViews>
  <sheetFormatPr defaultRowHeight="15"/>
  <cols>
    <col min="1" max="1" width="12" hidden="0" customWidth="1"/>
    <col min="2" max="2" width="32" hidden="0" customWidth="1"/>
    <col min="3" max="3" width="25" hidden="0" customWidth="1"/>
    <col min="4" max="4" width="16" hidden="0" customWidth="1"/>
    <col min="5" max="5" width="47" hidden="0" customWidth="1"/>
    <col min="6" max="6" width="23" hidden="0" customWidth="1"/>
    <col min="7" max="7" width="18" hidden="0" customWidth="1"/>
    <col min="8" max="8" width="18" hidden="0" customWidth="1"/>
    <col min="9" max="9" width="24" hidden="0" customWidth="1"/>
    <col min="10" max="10" width="43" hidden="0" customWidth="1"/>
    <col min="11" max="11" width="34" hidden="0" customWidth="1"/>
    <col min="12" max="12" width="22" hidden="0" customWidth="1"/>
    <col min="13" max="13" width="18" hidden="0" customWidth="1"/>
    <col min="14" max="14" width="28" hidden="0" customWidth="1"/>
  </cols>
  <sheetData>
    <row r="1" ht="24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2" customHeight="1">
      <c r="A2" s="4" t="str">
        <v>Plan de acțiune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4" customHeight="1">
      <c r="A4" s="3" t="str">
        <v>Un rând stabil pentru fiecare control. E:M sunt editabile; B:D sunt legate automat prin ID. Închideți doar după verificarea dovezii. Pentru acțiuni multiple pe același control, detaliați etapele în „Acțiune asumată”.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24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36" customHeight="1">
      <c r="A7" s="13" t="str">
        <v>ID control</v>
      </c>
      <c r="B7" s="13" t="str">
        <v>Control (reper)</v>
      </c>
      <c r="C7" s="13" t="str">
        <v>Status evaluare</v>
      </c>
      <c r="D7" s="13" t="str">
        <v>Prioritate</v>
      </c>
      <c r="E7" s="13" t="str">
        <v>Acțiune asumată</v>
      </c>
      <c r="F7" s="13" t="str">
        <v>Responsabil</v>
      </c>
      <c r="G7" s="13" t="str">
        <v>Data început</v>
      </c>
      <c r="H7" s="13" t="str">
        <v>Termen țintă</v>
      </c>
      <c r="I7" s="13" t="str">
        <v>Status acțiune</v>
      </c>
      <c r="J7" s="13" t="str">
        <v>Criteriu de închidere</v>
      </c>
      <c r="K7" s="13" t="str">
        <v>Dovadă de închidere / ID dovadă</v>
      </c>
      <c r="L7" s="13" t="str">
        <v>Verificat de</v>
      </c>
      <c r="M7" s="13" t="str">
        <v>Data închiderii</v>
      </c>
      <c r="N7" s="13" t="str">
        <v>Semnal de urmărire</v>
      </c>
    </row>
    <row r="8" ht="80" customHeight="1">
      <c r="A8" s="16" t="str">
        <v>GOV-01</v>
      </c>
      <c r="B8" s="16" t="str">
        <f>IF(COUNTIFS('Evaluare NIS2'!$A$8:$A$47,$A8)&lt;&gt;1,"Verificați ID control",IF(INDEX('Evaluare NIS2'!$C$8:$C$47,MATCH($A8,'Evaluare NIS2'!$A$8:$A$47,0))="","",INDEX('Evaluare NIS2'!$C$8:$C$47,MATCH($A8,'Evaluare NIS2'!$A$8:$A$47,0))))</f>
        <v>Este documentată analiza aplicabilității NIS2 pentru entitatea juridică, sectorul și serviciile evaluate?</v>
      </c>
      <c r="C8" s="16" t="str">
        <f>IF(COUNTIFS('Evaluare NIS2'!$A$8:$A$47,$A8)&lt;&gt;1,"Verificați ID control",IF(INDEX('Evaluare NIS2'!$E$8:$E$47,MATCH($A8,'Evaluare NIS2'!$A$8:$A$47,0))="","",INDEX('Evaluare NIS2'!$E$8:$E$47,MATCH($A8,'Evaluare NIS2'!$A$8:$A$47,0))))</f>
      </c>
      <c r="D8" s="16" t="str">
        <f>IF(COUNTIFS('Evaluare NIS2'!$A$8:$A$47,$A8)&lt;&gt;1,"Verificați ID control",IF(INDEX('Evaluare NIS2'!$H$8:$H$47,MATCH($A8,'Evaluare NIS2'!$A$8:$A$47,0))="","",INDEX('Evaluare NIS2'!$H$8:$H$47,MATCH($A8,'Evaluare NIS2'!$A$8:$A$47,0))))</f>
        <v>Ridicată</v>
      </c>
      <c r="E8" s="17"/>
      <c r="F8" s="17"/>
      <c r="G8" s="28"/>
      <c r="H8" s="28"/>
      <c r="I8" s="17"/>
      <c r="J8" s="17" t="str">
        <v>Analiza este aprobată și perimetrul evaluat este documentat.</v>
      </c>
      <c r="K8" s="17"/>
      <c r="L8" s="17"/>
      <c r="M8" s="28"/>
      <c r="N8" s="16" t="str">
        <f>IF(COUNTIFS($A$8:$A$47,A8)&lt;&gt;1,"Verificați ID control",IF(I8="N/A",IF(E8="","Justificați N/A","N/A declarat"),IF(I8="Închisă",IF(OR(E8="",F8="",J8="",K8="",L8="",M8=""),"Închidere incompletă",IF(C8&lt;&gt;"Implementat","Reevaluați controlul","Închidere documentată")),IF(I8="Blocată","Deblocare necesară",IF(AND(ISNUMBER(H8),H8&lt;TODAY()),"Termen depășit",IF(AND(E8&lt;&gt;"",OR(F8="",H8="",I8="")),"Completați planificarea",IF(OR(C8="Neimplementat",C8="Parțial implementat"),IF(E8="","Definiți acțiunea","De urmărit"),IF(E8="","","De urmărit"))))))))</f>
      </c>
    </row>
    <row r="9" ht="80" customHeight="1">
      <c r="A9" s="16" t="str">
        <v>GOV-02</v>
      </c>
      <c r="B9" s="16" t="str">
        <f>IF(COUNTIFS('Evaluare NIS2'!$A$8:$A$47,$A9)&lt;&gt;1,"Verificați ID control",IF(INDEX('Evaluare NIS2'!$C$8:$C$47,MATCH($A9,'Evaluare NIS2'!$A$8:$A$47,0))="","",INDEX('Evaluare NIS2'!$C$8:$C$47,MATCH($A9,'Evaluare NIS2'!$A$8:$A$47,0))))</f>
        <v>Conducerea aprobă măsurile de securitate și revizuiește periodic riscurile, incidentele și excepțiile?</v>
      </c>
      <c r="C9" s="16" t="str">
        <f>IF(COUNTIFS('Evaluare NIS2'!$A$8:$A$47,$A9)&lt;&gt;1,"Verificați ID control",IF(INDEX('Evaluare NIS2'!$E$8:$E$47,MATCH($A9,'Evaluare NIS2'!$A$8:$A$47,0))="","",INDEX('Evaluare NIS2'!$E$8:$E$47,MATCH($A9,'Evaluare NIS2'!$A$8:$A$47,0))))</f>
      </c>
      <c r="D9" s="16" t="str">
        <f>IF(COUNTIFS('Evaluare NIS2'!$A$8:$A$47,$A9)&lt;&gt;1,"Verificați ID control",IF(INDEX('Evaluare NIS2'!$H$8:$H$47,MATCH($A9,'Evaluare NIS2'!$A$8:$A$47,0))="","",INDEX('Evaluare NIS2'!$H$8:$H$47,MATCH($A9,'Evaluare NIS2'!$A$8:$A$47,0))))</f>
        <v>Ridicată</v>
      </c>
      <c r="E9" s="17"/>
      <c r="F9" s="17"/>
      <c r="G9" s="28"/>
      <c r="H9" s="28"/>
      <c r="I9" s="17"/>
      <c r="J9" s="17" t="str">
        <v>Există o revizuire efectuată și decizii urmărite până la închidere.</v>
      </c>
      <c r="K9" s="17"/>
      <c r="L9" s="17"/>
      <c r="M9" s="28"/>
      <c r="N9" s="16" t="str">
        <f>IF(COUNTIFS($A$8:$A$47,A9)&lt;&gt;1,"Verificați ID control",IF(I9="N/A",IF(E9="","Justificați N/A","N/A declarat"),IF(I9="Închisă",IF(OR(E9="",F9="",J9="",K9="",L9="",M9=""),"Închidere incompletă",IF(C9&lt;&gt;"Implementat","Reevaluați controlul","Închidere documentată")),IF(I9="Blocată","Deblocare necesară",IF(AND(ISNUMBER(H9),H9&lt;TODAY()),"Termen depășit",IF(AND(E9&lt;&gt;"",OR(F9="",H9="",I9="")),"Completați planificarea",IF(OR(C9="Neimplementat",C9="Parțial implementat"),IF(E9="","Definiți acțiunea","De urmărit"),IF(E9="","","De urmărit"))))))))</f>
      </c>
    </row>
    <row r="10" ht="80" customHeight="1">
      <c r="A10" s="16" t="str">
        <v>GOV-03</v>
      </c>
      <c r="B10" s="16" t="str">
        <f>IF(COUNTIFS('Evaluare NIS2'!$A$8:$A$47,$A10)&lt;&gt;1,"Verificați ID control",IF(INDEX('Evaluare NIS2'!$C$8:$C$47,MATCH($A10,'Evaluare NIS2'!$A$8:$A$47,0))="","",INDEX('Evaluare NIS2'!$C$8:$C$47,MATCH($A10,'Evaluare NIS2'!$A$8:$A$47,0))))</f>
        <v>Există un responsabil desemnat pentru securitate, cu mandat, resurse și înlocuitor?</v>
      </c>
      <c r="C10" s="16" t="str">
        <f>IF(COUNTIFS('Evaluare NIS2'!$A$8:$A$47,$A10)&lt;&gt;1,"Verificați ID control",IF(INDEX('Evaluare NIS2'!$E$8:$E$47,MATCH($A10,'Evaluare NIS2'!$A$8:$A$47,0))="","",INDEX('Evaluare NIS2'!$E$8:$E$47,MATCH($A10,'Evaluare NIS2'!$A$8:$A$47,0))))</f>
      </c>
      <c r="D10" s="16" t="str">
        <f>IF(COUNTIFS('Evaluare NIS2'!$A$8:$A$47,$A10)&lt;&gt;1,"Verificați ID control",IF(INDEX('Evaluare NIS2'!$H$8:$H$47,MATCH($A10,'Evaluare NIS2'!$A$8:$A$47,0))="","",INDEX('Evaluare NIS2'!$H$8:$H$47,MATCH($A10,'Evaluare NIS2'!$A$8:$A$47,0))))</f>
        <v>Ridicată</v>
      </c>
      <c r="E10" s="17"/>
      <c r="F10" s="17"/>
      <c r="G10" s="28"/>
      <c r="H10" s="28"/>
      <c r="I10" s="17"/>
      <c r="J10" s="17" t="str">
        <v>Mandatul este aprobat, comunicat și susținut de resurse.</v>
      </c>
      <c r="K10" s="17"/>
      <c r="L10" s="17"/>
      <c r="M10" s="28"/>
      <c r="N10" s="16" t="str">
        <f>IF(COUNTIFS($A$8:$A$47,A10)&lt;&gt;1,"Verificați ID control",IF(I10="N/A",IF(E10="","Justificați N/A","N/A declarat"),IF(I10="Închisă",IF(OR(E10="",F10="",J10="",K10="",L10="",M10=""),"Închidere incompletă",IF(C10&lt;&gt;"Implementat","Reevaluați controlul","Închidere documentată")),IF(I10="Blocată","Deblocare necesară",IF(AND(ISNUMBER(H10),H10&lt;TODAY()),"Termen depășit",IF(AND(E10&lt;&gt;"",OR(F10="",H10="",I10="")),"Completați planificarea",IF(OR(C10="Neimplementat",C10="Parțial implementat"),IF(E10="","Definiți acțiunea","De urmărit"),IF(E10="","","De urmărit"))))))))</f>
      </c>
    </row>
    <row r="11" ht="80" customHeight="1">
      <c r="A11" s="16" t="str">
        <v>GOV-04</v>
      </c>
      <c r="B11" s="16" t="str">
        <f>IF(COUNTIFS('Evaluare NIS2'!$A$8:$A$47,$A11)&lt;&gt;1,"Verificați ID control",IF(INDEX('Evaluare NIS2'!$C$8:$C$47,MATCH($A11,'Evaluare NIS2'!$A$8:$A$47,0))="","",INDEX('Evaluare NIS2'!$C$8:$C$47,MATCH($A11,'Evaluare NIS2'!$A$8:$A$47,0))))</f>
        <v>Politicile de securitate au aprobări, versiuni, termene de revizuire și excepții controlate?</v>
      </c>
      <c r="C11" s="16" t="str">
        <f>IF(COUNTIFS('Evaluare NIS2'!$A$8:$A$47,$A11)&lt;&gt;1,"Verificați ID control",IF(INDEX('Evaluare NIS2'!$E$8:$E$47,MATCH($A11,'Evaluare NIS2'!$A$8:$A$47,0))="","",INDEX('Evaluare NIS2'!$E$8:$E$47,MATCH($A11,'Evaluare NIS2'!$A$8:$A$47,0))))</f>
      </c>
      <c r="D11" s="16" t="str">
        <f>IF(COUNTIFS('Evaluare NIS2'!$A$8:$A$47,$A11)&lt;&gt;1,"Verificați ID control",IF(INDEX('Evaluare NIS2'!$H$8:$H$47,MATCH($A11,'Evaluare NIS2'!$A$8:$A$47,0))="","",INDEX('Evaluare NIS2'!$H$8:$H$47,MATCH($A11,'Evaluare NIS2'!$A$8:$A$47,0))))</f>
        <v>Medie</v>
      </c>
      <c r="E11" s="17"/>
      <c r="F11" s="17"/>
      <c r="G11" s="28"/>
      <c r="H11" s="28"/>
      <c r="I11" s="17"/>
      <c r="J11" s="17" t="str">
        <v>Politicile relevante sunt aprobate și au responsabili și revizuiri planificate.</v>
      </c>
      <c r="K11" s="17"/>
      <c r="L11" s="17"/>
      <c r="M11" s="28"/>
      <c r="N11" s="16" t="str">
        <f>IF(COUNTIFS($A$8:$A$47,A11)&lt;&gt;1,"Verificați ID control",IF(I11="N/A",IF(E11="","Justificați N/A","N/A declarat"),IF(I11="Închisă",IF(OR(E11="",F11="",J11="",K11="",L11="",M11=""),"Închidere incompletă",IF(C11&lt;&gt;"Implementat","Reevaluați controlul","Închidere documentată")),IF(I11="Blocată","Deblocare necesară",IF(AND(ISNUMBER(H11),H11&lt;TODAY()),"Termen depășit",IF(AND(E11&lt;&gt;"",OR(F11="",H11="",I11="")),"Completați planificarea",IF(OR(C11="Neimplementat",C11="Parțial implementat"),IF(E11="","Definiți acțiunea","De urmărit"),IF(E11="","","De urmărit"))))))))</f>
      </c>
    </row>
    <row r="12" ht="80" customHeight="1">
      <c r="A12" s="16" t="str">
        <v>GOV-05</v>
      </c>
      <c r="B12" s="16" t="str">
        <f>IF(COUNTIFS('Evaluare NIS2'!$A$8:$A$47,$A12)&lt;&gt;1,"Verificați ID control",IF(INDEX('Evaluare NIS2'!$C$8:$C$47,MATCH($A12,'Evaluare NIS2'!$A$8:$A$47,0))="","",INDEX('Evaluare NIS2'!$C$8:$C$47,MATCH($A12,'Evaluare NIS2'!$A$8:$A$47,0))))</f>
        <v>Conducerea și personalul primesc instruire de securitate adecvată rolului și verificarea înțelegerii?</v>
      </c>
      <c r="C12" s="16" t="str">
        <f>IF(COUNTIFS('Evaluare NIS2'!$A$8:$A$47,$A12)&lt;&gt;1,"Verificați ID control",IF(INDEX('Evaluare NIS2'!$E$8:$E$47,MATCH($A12,'Evaluare NIS2'!$A$8:$A$47,0))="","",INDEX('Evaluare NIS2'!$E$8:$E$47,MATCH($A12,'Evaluare NIS2'!$A$8:$A$47,0))))</f>
      </c>
      <c r="D12" s="16" t="str">
        <f>IF(COUNTIFS('Evaluare NIS2'!$A$8:$A$47,$A12)&lt;&gt;1,"Verificați ID control",IF(INDEX('Evaluare NIS2'!$H$8:$H$47,MATCH($A12,'Evaluare NIS2'!$A$8:$A$47,0))="","",INDEX('Evaluare NIS2'!$H$8:$H$47,MATCH($A12,'Evaluare NIS2'!$A$8:$A$47,0))))</f>
        <v>Medie</v>
      </c>
      <c r="E12" s="17"/>
      <c r="F12" s="17"/>
      <c r="G12" s="28"/>
      <c r="H12" s="28"/>
      <c r="I12" s="17"/>
      <c r="J12" s="17" t="str">
        <v>Instruirea este efectuată și rezultatele sunt analizate.</v>
      </c>
      <c r="K12" s="17"/>
      <c r="L12" s="17"/>
      <c r="M12" s="28"/>
      <c r="N12" s="16" t="str">
        <f>IF(COUNTIFS($A$8:$A$47,A12)&lt;&gt;1,"Verificați ID control",IF(I12="N/A",IF(E12="","Justificați N/A","N/A declarat"),IF(I12="Închisă",IF(OR(E12="",F12="",J12="",K12="",L12="",M12=""),"Închidere incompletă",IF(C12&lt;&gt;"Implementat","Reevaluați controlul","Închidere documentată")),IF(I12="Blocată","Deblocare necesară",IF(AND(ISNUMBER(H12),H12&lt;TODAY()),"Termen depășit",IF(AND(E12&lt;&gt;"",OR(F12="",H12="",I12="")),"Completați planificarea",IF(OR(C12="Neimplementat",C12="Parțial implementat"),IF(E12="","Definiți acțiunea","De urmărit"),IF(E12="","","De urmărit"))))))))</f>
      </c>
    </row>
    <row r="13" ht="80" customHeight="1">
      <c r="A13" s="16" t="str">
        <v>GOV-06</v>
      </c>
      <c r="B13" s="16" t="str">
        <f>IF(COUNTIFS('Evaluare NIS2'!$A$8:$A$47,$A13)&lt;&gt;1,"Verificați ID control",IF(INDEX('Evaluare NIS2'!$C$8:$C$47,MATCH($A13,'Evaluare NIS2'!$A$8:$A$47,0))="","",INDEX('Evaluare NIS2'!$C$8:$C$47,MATCH($A13,'Evaluare NIS2'!$A$8:$A$47,0))))</f>
        <v>Se verifică periodic eficacitatea controalelor și se urmăresc constatările până la remediere?</v>
      </c>
      <c r="C13" s="16" t="str">
        <f>IF(COUNTIFS('Evaluare NIS2'!$A$8:$A$47,$A13)&lt;&gt;1,"Verificați ID control",IF(INDEX('Evaluare NIS2'!$E$8:$E$47,MATCH($A13,'Evaluare NIS2'!$A$8:$A$47,0))="","",INDEX('Evaluare NIS2'!$E$8:$E$47,MATCH($A13,'Evaluare NIS2'!$A$8:$A$47,0))))</f>
      </c>
      <c r="D13" s="16" t="str">
        <f>IF(COUNTIFS('Evaluare NIS2'!$A$8:$A$47,$A13)&lt;&gt;1,"Verificați ID control",IF(INDEX('Evaluare NIS2'!$H$8:$H$47,MATCH($A13,'Evaluare NIS2'!$A$8:$A$47,0))="","",INDEX('Evaluare NIS2'!$H$8:$H$47,MATCH($A13,'Evaluare NIS2'!$A$8:$A$47,0))))</f>
        <v>Ridicată</v>
      </c>
      <c r="E13" s="17"/>
      <c r="F13" s="17"/>
      <c r="G13" s="28"/>
      <c r="H13" s="28"/>
      <c r="I13" s="17"/>
      <c r="J13" s="17" t="str">
        <v>Un ciclu de testare este încheiat, cu remedieri sau excepții aprobate.</v>
      </c>
      <c r="K13" s="17"/>
      <c r="L13" s="17"/>
      <c r="M13" s="28"/>
      <c r="N13" s="16" t="str">
        <f>IF(COUNTIFS($A$8:$A$47,A13)&lt;&gt;1,"Verificați ID control",IF(I13="N/A",IF(E13="","Justificați N/A","N/A declarat"),IF(I13="Închisă",IF(OR(E13="",F13="",J13="",K13="",L13="",M13=""),"Închidere incompletă",IF(C13&lt;&gt;"Implementat","Reevaluați controlul","Închidere documentată")),IF(I13="Blocată","Deblocare necesară",IF(AND(ISNUMBER(H13),H13&lt;TODAY()),"Termen depășit",IF(AND(E13&lt;&gt;"",OR(F13="",H13="",I13="")),"Completați planificarea",IF(OR(C13="Neimplementat",C13="Parțial implementat"),IF(E13="","Definiți acțiunea","De urmărit"),IF(E13="","","De urmărit"))))))))</f>
      </c>
    </row>
    <row r="14" ht="80" customHeight="1">
      <c r="A14" s="16" t="str">
        <v>RSK-01</v>
      </c>
      <c r="B14" s="16" t="str">
        <f>IF(COUNTIFS('Evaluare NIS2'!$A$8:$A$47,$A14)&lt;&gt;1,"Verificați ID control",IF(INDEX('Evaluare NIS2'!$C$8:$C$47,MATCH($A14,'Evaluare NIS2'!$A$8:$A$47,0))="","",INDEX('Evaluare NIS2'!$C$8:$C$47,MATCH($A14,'Evaluare NIS2'!$A$8:$A$47,0))))</f>
        <v>Există un inventar actual al activelor IT, cloud și OT relevante, cu responsabil și criticitate?</v>
      </c>
      <c r="C14" s="16" t="str">
        <f>IF(COUNTIFS('Evaluare NIS2'!$A$8:$A$47,$A14)&lt;&gt;1,"Verificați ID control",IF(INDEX('Evaluare NIS2'!$E$8:$E$47,MATCH($A14,'Evaluare NIS2'!$A$8:$A$47,0))="","",INDEX('Evaluare NIS2'!$E$8:$E$47,MATCH($A14,'Evaluare NIS2'!$A$8:$A$47,0))))</f>
      </c>
      <c r="D14" s="16" t="str">
        <f>IF(COUNTIFS('Evaluare NIS2'!$A$8:$A$47,$A14)&lt;&gt;1,"Verificați ID control",IF(INDEX('Evaluare NIS2'!$H$8:$H$47,MATCH($A14,'Evaluare NIS2'!$A$8:$A$47,0))="","",INDEX('Evaluare NIS2'!$H$8:$H$47,MATCH($A14,'Evaluare NIS2'!$A$8:$A$47,0))))</f>
        <v>Ridicată</v>
      </c>
      <c r="E14" s="17"/>
      <c r="F14" s="17"/>
      <c r="G14" s="28"/>
      <c r="H14" s="28"/>
      <c r="I14" s="17"/>
      <c r="J14" s="17" t="str">
        <v>Inventarul este reconciliat și activele critice au responsabil.</v>
      </c>
      <c r="K14" s="17"/>
      <c r="L14" s="17"/>
      <c r="M14" s="28"/>
      <c r="N14" s="16" t="str">
        <f>IF(COUNTIFS($A$8:$A$47,A14)&lt;&gt;1,"Verificați ID control",IF(I14="N/A",IF(E14="","Justificați N/A","N/A declarat"),IF(I14="Închisă",IF(OR(E14="",F14="",J14="",K14="",L14="",M14=""),"Închidere incompletă",IF(C14&lt;&gt;"Implementat","Reevaluați controlul","Închidere documentată")),IF(I14="Blocată","Deblocare necesară",IF(AND(ISNUMBER(H14),H14&lt;TODAY()),"Termen depășit",IF(AND(E14&lt;&gt;"",OR(F14="",H14="",I14="")),"Completați planificarea",IF(OR(C14="Neimplementat",C14="Parțial implementat"),IF(E14="","Definiți acțiunea","De urmărit"),IF(E14="","","De urmărit"))))))))</f>
      </c>
    </row>
    <row r="15" ht="80" customHeight="1">
      <c r="A15" s="16" t="str">
        <v>RSK-02</v>
      </c>
      <c r="B15" s="16" t="str">
        <f>IF(COUNTIFS('Evaluare NIS2'!$A$8:$A$47,$A15)&lt;&gt;1,"Verificați ID control",IF(INDEX('Evaluare NIS2'!$C$8:$C$47,MATCH($A15,'Evaluare NIS2'!$A$8:$A$47,0))="","",INDEX('Evaluare NIS2'!$C$8:$C$47,MATCH($A15,'Evaluare NIS2'!$A$8:$A$47,0))))</f>
        <v>Datele și fluxurile de date sunt clasificate, cu reguli de acces, retenție și eliminare?</v>
      </c>
      <c r="C15" s="16" t="str">
        <f>IF(COUNTIFS('Evaluare NIS2'!$A$8:$A$47,$A15)&lt;&gt;1,"Verificați ID control",IF(INDEX('Evaluare NIS2'!$E$8:$E$47,MATCH($A15,'Evaluare NIS2'!$A$8:$A$47,0))="","",INDEX('Evaluare NIS2'!$E$8:$E$47,MATCH($A15,'Evaluare NIS2'!$A$8:$A$47,0))))</f>
      </c>
      <c r="D15" s="16" t="str">
        <f>IF(COUNTIFS('Evaluare NIS2'!$A$8:$A$47,$A15)&lt;&gt;1,"Verificați ID control",IF(INDEX('Evaluare NIS2'!$H$8:$H$47,MATCH($A15,'Evaluare NIS2'!$A$8:$A$47,0))="","",INDEX('Evaluare NIS2'!$H$8:$H$47,MATCH($A15,'Evaluare NIS2'!$A$8:$A$47,0))))</f>
        <v>Medie</v>
      </c>
      <c r="E15" s="17"/>
      <c r="F15" s="17"/>
      <c r="G15" s="28"/>
      <c r="H15" s="28"/>
      <c r="I15" s="17"/>
      <c r="J15" s="17" t="str">
        <v>Datele critice au reguli aplicate și probe de verificare.</v>
      </c>
      <c r="K15" s="17"/>
      <c r="L15" s="17"/>
      <c r="M15" s="28"/>
      <c r="N15" s="16" t="str">
        <f>IF(COUNTIFS($A$8:$A$47,A15)&lt;&gt;1,"Verificați ID control",IF(I15="N/A",IF(E15="","Justificați N/A","N/A declarat"),IF(I15="Închisă",IF(OR(E15="",F15="",J15="",K15="",L15="",M15=""),"Închidere incompletă",IF(C15&lt;&gt;"Implementat","Reevaluați controlul","Închidere documentată")),IF(I15="Blocată","Deblocare necesară",IF(AND(ISNUMBER(H15),H15&lt;TODAY()),"Termen depășit",IF(AND(E15&lt;&gt;"",OR(F15="",H15="",I15="")),"Completați planificarea",IF(OR(C15="Neimplementat",C15="Parțial implementat"),IF(E15="","Definiți acțiunea","De urmărit"),IF(E15="","","De urmărit"))))))))</f>
      </c>
    </row>
    <row r="16" ht="80" customHeight="1">
      <c r="A16" s="16" t="str">
        <v>RSK-03</v>
      </c>
      <c r="B16" s="16" t="str">
        <f>IF(COUNTIFS('Evaluare NIS2'!$A$8:$A$47,$A16)&lt;&gt;1,"Verificați ID control",IF(INDEX('Evaluare NIS2'!$C$8:$C$47,MATCH($A16,'Evaluare NIS2'!$A$8:$A$47,0))="","",INDEX('Evaluare NIS2'!$C$8:$C$47,MATCH($A16,'Evaluare NIS2'!$A$8:$A$47,0))))</f>
        <v>Evaluarea de risc acoperă scenarii, impactul asupra serviciilor și măsurile existente?</v>
      </c>
      <c r="C16" s="16" t="str">
        <f>IF(COUNTIFS('Evaluare NIS2'!$A$8:$A$47,$A16)&lt;&gt;1,"Verificați ID control",IF(INDEX('Evaluare NIS2'!$E$8:$E$47,MATCH($A16,'Evaluare NIS2'!$A$8:$A$47,0))="","",INDEX('Evaluare NIS2'!$E$8:$E$47,MATCH($A16,'Evaluare NIS2'!$A$8:$A$47,0))))</f>
      </c>
      <c r="D16" s="16" t="str">
        <f>IF(COUNTIFS('Evaluare NIS2'!$A$8:$A$47,$A16)&lt;&gt;1,"Verificați ID control",IF(INDEX('Evaluare NIS2'!$H$8:$H$47,MATCH($A16,'Evaluare NIS2'!$A$8:$A$47,0))="","",INDEX('Evaluare NIS2'!$H$8:$H$47,MATCH($A16,'Evaluare NIS2'!$A$8:$A$47,0))))</f>
        <v>Ridicată</v>
      </c>
      <c r="E16" s="17"/>
      <c r="F16" s="17"/>
      <c r="G16" s="28"/>
      <c r="H16" s="28"/>
      <c r="I16" s="17"/>
      <c r="J16" s="17" t="str">
        <v>Riscurile serviciilor critice sunt evaluate și aprobate.</v>
      </c>
      <c r="K16" s="17"/>
      <c r="L16" s="17"/>
      <c r="M16" s="28"/>
      <c r="N16" s="16" t="str">
        <f>IF(COUNTIFS($A$8:$A$47,A16)&lt;&gt;1,"Verificați ID control",IF(I16="N/A",IF(E16="","Justificați N/A","N/A declarat"),IF(I16="Închisă",IF(OR(E16="",F16="",J16="",K16="",L16="",M16=""),"Închidere incompletă",IF(C16&lt;&gt;"Implementat","Reevaluați controlul","Închidere documentată")),IF(I16="Blocată","Deblocare necesară",IF(AND(ISNUMBER(H16),H16&lt;TODAY()),"Termen depășit",IF(AND(E16&lt;&gt;"",OR(F16="",H16="",I16="")),"Completați planificarea",IF(OR(C16="Neimplementat",C16="Parțial implementat"),IF(E16="","Definiți acțiunea","De urmărit"),IF(E16="","","De urmărit"))))))))</f>
      </c>
    </row>
    <row r="17" ht="80" customHeight="1">
      <c r="A17" s="16" t="str">
        <v>RSK-04</v>
      </c>
      <c r="B17" s="16" t="str">
        <f>IF(COUNTIFS('Evaluare NIS2'!$A$8:$A$47,$A17)&lt;&gt;1,"Verificați ID control",IF(INDEX('Evaluare NIS2'!$C$8:$C$47,MATCH($A17,'Evaluare NIS2'!$A$8:$A$47,0))="","",INDEX('Evaluare NIS2'!$C$8:$C$47,MATCH($A17,'Evaluare NIS2'!$A$8:$A$47,0))))</f>
        <v>Riscurile au planuri de tratare, responsabili, termene și acceptarea formală a riscului rezidual?</v>
      </c>
      <c r="C17" s="16" t="str">
        <f>IF(COUNTIFS('Evaluare NIS2'!$A$8:$A$47,$A17)&lt;&gt;1,"Verificați ID control",IF(INDEX('Evaluare NIS2'!$E$8:$E$47,MATCH($A17,'Evaluare NIS2'!$A$8:$A$47,0))="","",INDEX('Evaluare NIS2'!$E$8:$E$47,MATCH($A17,'Evaluare NIS2'!$A$8:$A$47,0))))</f>
      </c>
      <c r="D17" s="16" t="str">
        <f>IF(COUNTIFS('Evaluare NIS2'!$A$8:$A$47,$A17)&lt;&gt;1,"Verificați ID control",IF(INDEX('Evaluare NIS2'!$H$8:$H$47,MATCH($A17,'Evaluare NIS2'!$A$8:$A$47,0))="","",INDEX('Evaluare NIS2'!$H$8:$H$47,MATCH($A17,'Evaluare NIS2'!$A$8:$A$47,0))))</f>
        <v>Ridicată</v>
      </c>
      <c r="E17" s="17"/>
      <c r="F17" s="17"/>
      <c r="G17" s="28"/>
      <c r="H17" s="28"/>
      <c r="I17" s="17"/>
      <c r="J17" s="17" t="str">
        <v>Riscurile prioritare au decizii și măsuri urmărite.</v>
      </c>
      <c r="K17" s="17"/>
      <c r="L17" s="17"/>
      <c r="M17" s="28"/>
      <c r="N17" s="16" t="str">
        <f>IF(COUNTIFS($A$8:$A$47,A17)&lt;&gt;1,"Verificați ID control",IF(I17="N/A",IF(E17="","Justificați N/A","N/A declarat"),IF(I17="Închisă",IF(OR(E17="",F17="",J17="",K17="",L17="",M17=""),"Închidere incompletă",IF(C17&lt;&gt;"Implementat","Reevaluați controlul","Închidere documentată")),IF(I17="Blocată","Deblocare necesară",IF(AND(ISNUMBER(H17),H17&lt;TODAY()),"Termen depășit",IF(AND(E17&lt;&gt;"",OR(F17="",H17="",I17="")),"Completați planificarea",IF(OR(C17="Neimplementat",C17="Parțial implementat"),IF(E17="","Definiți acțiunea","De urmărit"),IF(E17="","","De urmărit"))))))))</f>
      </c>
    </row>
    <row r="18" ht="80" customHeight="1">
      <c r="A18" s="16" t="str">
        <v>RSK-05</v>
      </c>
      <c r="B18" s="16" t="str">
        <f>IF(COUNTIFS('Evaluare NIS2'!$A$8:$A$47,$A18)&lt;&gt;1,"Verificați ID control",IF(INDEX('Evaluare NIS2'!$C$8:$C$47,MATCH($A18,'Evaluare NIS2'!$A$8:$A$47,0))="","",INDEX('Evaluare NIS2'!$C$8:$C$47,MATCH($A18,'Evaluare NIS2'!$A$8:$A$47,0))))</f>
        <v>Sunt mapate dependențele dintre serviciile critice, aplicații, infrastructură și furnizori?</v>
      </c>
      <c r="C18" s="16" t="str">
        <f>IF(COUNTIFS('Evaluare NIS2'!$A$8:$A$47,$A18)&lt;&gt;1,"Verificați ID control",IF(INDEX('Evaluare NIS2'!$E$8:$E$47,MATCH($A18,'Evaluare NIS2'!$A$8:$A$47,0))="","",INDEX('Evaluare NIS2'!$E$8:$E$47,MATCH($A18,'Evaluare NIS2'!$A$8:$A$47,0))))</f>
      </c>
      <c r="D18" s="16" t="str">
        <f>IF(COUNTIFS('Evaluare NIS2'!$A$8:$A$47,$A18)&lt;&gt;1,"Verificați ID control",IF(INDEX('Evaluare NIS2'!$H$8:$H$47,MATCH($A18,'Evaluare NIS2'!$A$8:$A$47,0))="","",INDEX('Evaluare NIS2'!$H$8:$H$47,MATCH($A18,'Evaluare NIS2'!$A$8:$A$47,0))))</f>
        <v>Medie</v>
      </c>
      <c r="E18" s="17"/>
      <c r="F18" s="17"/>
      <c r="G18" s="28"/>
      <c r="H18" s="28"/>
      <c r="I18" s="17"/>
      <c r="J18" s="17" t="str">
        <v>Dependențele critice sunt validate cu echipele operaționale.</v>
      </c>
      <c r="K18" s="17"/>
      <c r="L18" s="17"/>
      <c r="M18" s="28"/>
      <c r="N18" s="16" t="str">
        <f>IF(COUNTIFS($A$8:$A$47,A18)&lt;&gt;1,"Verificați ID control",IF(I18="N/A",IF(E18="","Justificați N/A","N/A declarat"),IF(I18="Închisă",IF(OR(E18="",F18="",J18="",K18="",L18="",M18=""),"Închidere incompletă",IF(C18&lt;&gt;"Implementat","Reevaluați controlul","Închidere documentată")),IF(I18="Blocată","Deblocare necesară",IF(AND(ISNUMBER(H18),H18&lt;TODAY()),"Termen depășit",IF(AND(E18&lt;&gt;"",OR(F18="",H18="",I18="")),"Completați planificarea",IF(OR(C18="Neimplementat",C18="Parțial implementat"),IF(E18="","Definiți acțiunea","De urmărit"),IF(E18="","","De urmărit"))))))))</f>
      </c>
    </row>
    <row r="19" ht="80" customHeight="1">
      <c r="A19" s="16" t="str">
        <v>RSK-06</v>
      </c>
      <c r="B19" s="16" t="str">
        <f>IF(COUNTIFS('Evaluare NIS2'!$A$8:$A$47,$A19)&lt;&gt;1,"Verificați ID control",IF(INDEX('Evaluare NIS2'!$C$8:$C$47,MATCH($A19,'Evaluare NIS2'!$A$8:$A$47,0))="","",INDEX('Evaluare NIS2'!$C$8:$C$47,MATCH($A19,'Evaluare NIS2'!$A$8:$A$47,0))))</f>
        <v>Accesul fizic și riscurile de mediu pentru echipamentele critice sunt controlate și testate?</v>
      </c>
      <c r="C19" s="16" t="str">
        <f>IF(COUNTIFS('Evaluare NIS2'!$A$8:$A$47,$A19)&lt;&gt;1,"Verificați ID control",IF(INDEX('Evaluare NIS2'!$E$8:$E$47,MATCH($A19,'Evaluare NIS2'!$A$8:$A$47,0))="","",INDEX('Evaluare NIS2'!$E$8:$E$47,MATCH($A19,'Evaluare NIS2'!$A$8:$A$47,0))))</f>
      </c>
      <c r="D19" s="16" t="str">
        <f>IF(COUNTIFS('Evaluare NIS2'!$A$8:$A$47,$A19)&lt;&gt;1,"Verificați ID control",IF(INDEX('Evaluare NIS2'!$H$8:$H$47,MATCH($A19,'Evaluare NIS2'!$A$8:$A$47,0))="","",INDEX('Evaluare NIS2'!$H$8:$H$47,MATCH($A19,'Evaluare NIS2'!$A$8:$A$47,0))))</f>
        <v>Medie</v>
      </c>
      <c r="E19" s="17"/>
      <c r="F19" s="17"/>
      <c r="G19" s="28"/>
      <c r="H19" s="28"/>
      <c r="I19" s="17"/>
      <c r="J19" s="17" t="str">
        <v>Controalele locațiilor critice sunt verificate și abaterile tratate.</v>
      </c>
      <c r="K19" s="17"/>
      <c r="L19" s="17"/>
      <c r="M19" s="28"/>
      <c r="N19" s="16" t="str">
        <f>IF(COUNTIFS($A$8:$A$47,A19)&lt;&gt;1,"Verificați ID control",IF(I19="N/A",IF(E19="","Justificați N/A","N/A declarat"),IF(I19="Închisă",IF(OR(E19="",F19="",J19="",K19="",L19="",M19=""),"Închidere incompletă",IF(C19&lt;&gt;"Implementat","Reevaluați controlul","Închidere documentată")),IF(I19="Blocată","Deblocare necesară",IF(AND(ISNUMBER(H19),H19&lt;TODAY()),"Termen depășit",IF(AND(E19&lt;&gt;"",OR(F19="",H19="",I19="")),"Completați planificarea",IF(OR(C19="Neimplementat",C19="Parțial implementat"),IF(E19="","Definiți acțiunea","De urmărit"),IF(E19="","","De urmărit"))))))))</f>
      </c>
    </row>
    <row r="20" ht="80" customHeight="1">
      <c r="A20" s="16" t="str">
        <v>IAM-01</v>
      </c>
      <c r="B20" s="16" t="str">
        <f>IF(COUNTIFS('Evaluare NIS2'!$A$8:$A$47,$A20)&lt;&gt;1,"Verificați ID control",IF(INDEX('Evaluare NIS2'!$C$8:$C$47,MATCH($A20,'Evaluare NIS2'!$A$8:$A$47,0))="","",INDEX('Evaluare NIS2'!$C$8:$C$47,MATCH($A20,'Evaluare NIS2'!$A$8:$A$47,0))))</f>
        <v>Angajarea, schimbarea rolului și plecarea declanșează acordarea și retragerea accesului la timp?</v>
      </c>
      <c r="C20" s="16" t="str">
        <f>IF(COUNTIFS('Evaluare NIS2'!$A$8:$A$47,$A20)&lt;&gt;1,"Verificați ID control",IF(INDEX('Evaluare NIS2'!$E$8:$E$47,MATCH($A20,'Evaluare NIS2'!$A$8:$A$47,0))="","",INDEX('Evaluare NIS2'!$E$8:$E$47,MATCH($A20,'Evaluare NIS2'!$A$8:$A$47,0))))</f>
      </c>
      <c r="D20" s="16" t="str">
        <f>IF(COUNTIFS('Evaluare NIS2'!$A$8:$A$47,$A20)&lt;&gt;1,"Verificați ID control",IF(INDEX('Evaluare NIS2'!$H$8:$H$47,MATCH($A20,'Evaluare NIS2'!$A$8:$A$47,0))="","",INDEX('Evaluare NIS2'!$H$8:$H$47,MATCH($A20,'Evaluare NIS2'!$A$8:$A$47,0))))</f>
        <v>Ridicată</v>
      </c>
      <c r="E20" s="17"/>
      <c r="F20" s="17"/>
      <c r="G20" s="28"/>
      <c r="H20" s="28"/>
      <c r="I20" s="17"/>
      <c r="J20" s="17" t="str">
        <v>Eșantionul confirmă acordarea aprobată și retragerea la termen.</v>
      </c>
      <c r="K20" s="17"/>
      <c r="L20" s="17"/>
      <c r="M20" s="28"/>
      <c r="N20" s="16" t="str">
        <f>IF(COUNTIFS($A$8:$A$47,A20)&lt;&gt;1,"Verificați ID control",IF(I20="N/A",IF(E20="","Justificați N/A","N/A declarat"),IF(I20="Închisă",IF(OR(E20="",F20="",J20="",K20="",L20="",M20=""),"Închidere incompletă",IF(C20&lt;&gt;"Implementat","Reevaluați controlul","Închidere documentată")),IF(I20="Blocată","Deblocare necesară",IF(AND(ISNUMBER(H20),H20&lt;TODAY()),"Termen depășit",IF(AND(E20&lt;&gt;"",OR(F20="",H20="",I20="")),"Completați planificarea",IF(OR(C20="Neimplementat",C20="Parțial implementat"),IF(E20="","Definiți acțiunea","De urmărit"),IF(E20="","","De urmărit"))))))))</f>
      </c>
    </row>
    <row r="21" ht="80" customHeight="1">
      <c r="A21" s="16" t="str">
        <v>IAM-02</v>
      </c>
      <c r="B21" s="16" t="str">
        <f>IF(COUNTIFS('Evaluare NIS2'!$A$8:$A$47,$A21)&lt;&gt;1,"Verificați ID control",IF(INDEX('Evaluare NIS2'!$C$8:$C$47,MATCH($A21,'Evaluare NIS2'!$A$8:$A$47,0))="","",INDEX('Evaluare NIS2'!$C$8:$C$47,MATCH($A21,'Evaluare NIS2'!$A$8:$A$47,0))))</f>
        <v>MFA este aplicată accesului privilegiat, la distanță și serviciilor expuse, cu excepții controlate?</v>
      </c>
      <c r="C21" s="16" t="str">
        <f>IF(COUNTIFS('Evaluare NIS2'!$A$8:$A$47,$A21)&lt;&gt;1,"Verificați ID control",IF(INDEX('Evaluare NIS2'!$E$8:$E$47,MATCH($A21,'Evaluare NIS2'!$A$8:$A$47,0))="","",INDEX('Evaluare NIS2'!$E$8:$E$47,MATCH($A21,'Evaluare NIS2'!$A$8:$A$47,0))))</f>
      </c>
      <c r="D21" s="16" t="str">
        <f>IF(COUNTIFS('Evaluare NIS2'!$A$8:$A$47,$A21)&lt;&gt;1,"Verificați ID control",IF(INDEX('Evaluare NIS2'!$H$8:$H$47,MATCH($A21,'Evaluare NIS2'!$A$8:$A$47,0))="","",INDEX('Evaluare NIS2'!$H$8:$H$47,MATCH($A21,'Evaluare NIS2'!$A$8:$A$47,0))))</f>
        <v>Ridicată</v>
      </c>
      <c r="E21" s="17"/>
      <c r="F21" s="17"/>
      <c r="G21" s="28"/>
      <c r="H21" s="28"/>
      <c r="I21" s="17"/>
      <c r="J21" s="17" t="str">
        <v>Accesul relevant cere MFA, iar excepțiile sunt aprobate și limitate.</v>
      </c>
      <c r="K21" s="17"/>
      <c r="L21" s="17"/>
      <c r="M21" s="28"/>
      <c r="N21" s="16" t="str">
        <f>IF(COUNTIFS($A$8:$A$47,A21)&lt;&gt;1,"Verificați ID control",IF(I21="N/A",IF(E21="","Justificați N/A","N/A declarat"),IF(I21="Închisă",IF(OR(E21="",F21="",J21="",K21="",L21="",M21=""),"Închidere incompletă",IF(C21&lt;&gt;"Implementat","Reevaluați controlul","Închidere documentată")),IF(I21="Blocată","Deblocare necesară",IF(AND(ISNUMBER(H21),H21&lt;TODAY()),"Termen depășit",IF(AND(E21&lt;&gt;"",OR(F21="",H21="",I21="")),"Completați planificarea",IF(OR(C21="Neimplementat",C21="Parțial implementat"),IF(E21="","Definiți acțiunea","De urmărit"),IF(E21="","","De urmărit"))))))))</f>
      </c>
    </row>
    <row r="22" ht="80" customHeight="1">
      <c r="A22" s="16" t="str">
        <v>IAM-03</v>
      </c>
      <c r="B22" s="16" t="str">
        <f>IF(COUNTIFS('Evaluare NIS2'!$A$8:$A$47,$A22)&lt;&gt;1,"Verificați ID control",IF(INDEX('Evaluare NIS2'!$C$8:$C$47,MATCH($A22,'Evaluare NIS2'!$A$8:$A$47,0))="","",INDEX('Evaluare NIS2'!$C$8:$C$47,MATCH($A22,'Evaluare NIS2'!$A$8:$A$47,0))))</f>
        <v>Accesul privilegiat folosește conturi separate, privilegii minime și activare temporară unde este posibil?</v>
      </c>
      <c r="C22" s="16" t="str">
        <f>IF(COUNTIFS('Evaluare NIS2'!$A$8:$A$47,$A22)&lt;&gt;1,"Verificați ID control",IF(INDEX('Evaluare NIS2'!$E$8:$E$47,MATCH($A22,'Evaluare NIS2'!$A$8:$A$47,0))="","",INDEX('Evaluare NIS2'!$E$8:$E$47,MATCH($A22,'Evaluare NIS2'!$A$8:$A$47,0))))</f>
      </c>
      <c r="D22" s="16" t="str">
        <f>IF(COUNTIFS('Evaluare NIS2'!$A$8:$A$47,$A22)&lt;&gt;1,"Verificați ID control",IF(INDEX('Evaluare NIS2'!$H$8:$H$47,MATCH($A22,'Evaluare NIS2'!$A$8:$A$47,0))="","",INDEX('Evaluare NIS2'!$H$8:$H$47,MATCH($A22,'Evaluare NIS2'!$A$8:$A$47,0))))</f>
        <v>Ridicată</v>
      </c>
      <c r="E22" s="17"/>
      <c r="F22" s="17"/>
      <c r="G22" s="28"/>
      <c r="H22" s="28"/>
      <c r="I22" s="17"/>
      <c r="J22" s="17" t="str">
        <v>Privilegiile excesive sunt eliminate și utilizarea este urmărită.</v>
      </c>
      <c r="K22" s="17"/>
      <c r="L22" s="17"/>
      <c r="M22" s="28"/>
      <c r="N22" s="16" t="str">
        <f>IF(COUNTIFS($A$8:$A$47,A22)&lt;&gt;1,"Verificați ID control",IF(I22="N/A",IF(E22="","Justificați N/A","N/A declarat"),IF(I22="Închisă",IF(OR(E22="",F22="",J22="",K22="",L22="",M22=""),"Închidere incompletă",IF(C22&lt;&gt;"Implementat","Reevaluați controlul","Închidere documentată")),IF(I22="Blocată","Deblocare necesară",IF(AND(ISNUMBER(H22),H22&lt;TODAY()),"Termen depășit",IF(AND(E22&lt;&gt;"",OR(F22="",H22="",I22="")),"Completați planificarea",IF(OR(C22="Neimplementat",C22="Parțial implementat"),IF(E22="","Definiți acțiunea","De urmărit"),IF(E22="","","De urmărit"))))))))</f>
      </c>
    </row>
    <row r="23" ht="80" customHeight="1">
      <c r="A23" s="16" t="str">
        <v>IAM-04</v>
      </c>
      <c r="B23" s="16" t="str">
        <f>IF(COUNTIFS('Evaluare NIS2'!$A$8:$A$47,$A23)&lt;&gt;1,"Verificați ID control",IF(INDEX('Evaluare NIS2'!$C$8:$C$47,MATCH($A23,'Evaluare NIS2'!$A$8:$A$47,0))="","",INDEX('Evaluare NIS2'!$C$8:$C$47,MATCH($A23,'Evaluare NIS2'!$A$8:$A$47,0))))</f>
        <v>Drepturile utilizatorilor și terților sunt recertificate periodic de responsabilii serviciilor?</v>
      </c>
      <c r="C23" s="16" t="str">
        <f>IF(COUNTIFS('Evaluare NIS2'!$A$8:$A$47,$A23)&lt;&gt;1,"Verificați ID control",IF(INDEX('Evaluare NIS2'!$E$8:$E$47,MATCH($A23,'Evaluare NIS2'!$A$8:$A$47,0))="","",INDEX('Evaluare NIS2'!$E$8:$E$47,MATCH($A23,'Evaluare NIS2'!$A$8:$A$47,0))))</f>
      </c>
      <c r="D23" s="16" t="str">
        <f>IF(COUNTIFS('Evaluare NIS2'!$A$8:$A$47,$A23)&lt;&gt;1,"Verificați ID control",IF(INDEX('Evaluare NIS2'!$H$8:$H$47,MATCH($A23,'Evaluare NIS2'!$A$8:$A$47,0))="","",INDEX('Evaluare NIS2'!$H$8:$H$47,MATCH($A23,'Evaluare NIS2'!$A$8:$A$47,0))))</f>
        <v>Medie</v>
      </c>
      <c r="E23" s="17"/>
      <c r="F23" s="17"/>
      <c r="G23" s="28"/>
      <c r="H23" s="28"/>
      <c r="I23" s="17"/>
      <c r="J23" s="17" t="str">
        <v>O revizuire este finalizată și accesul nejustificat retras.</v>
      </c>
      <c r="K23" s="17"/>
      <c r="L23" s="17"/>
      <c r="M23" s="28"/>
      <c r="N23" s="16" t="str">
        <f>IF(COUNTIFS($A$8:$A$47,A23)&lt;&gt;1,"Verificați ID control",IF(I23="N/A",IF(E23="","Justificați N/A","N/A declarat"),IF(I23="Închisă",IF(OR(E23="",F23="",J23="",K23="",L23="",M23=""),"Închidere incompletă",IF(C23&lt;&gt;"Implementat","Reevaluați controlul","Închidere documentată")),IF(I23="Blocată","Deblocare necesară",IF(AND(ISNUMBER(H23),H23&lt;TODAY()),"Termen depășit",IF(AND(E23&lt;&gt;"",OR(F23="",H23="",I23="")),"Completați planificarea",IF(OR(C23="Neimplementat",C23="Parțial implementat"),IF(E23="","Definiți acțiunea","De urmărit"),IF(E23="","","De urmărit"))))))))</f>
      </c>
    </row>
    <row r="24" ht="80" customHeight="1">
      <c r="A24" s="16" t="str">
        <v>IAM-05</v>
      </c>
      <c r="B24" s="16" t="str">
        <f>IF(COUNTIFS('Evaluare NIS2'!$A$8:$A$47,$A24)&lt;&gt;1,"Verificați ID control",IF(INDEX('Evaluare NIS2'!$C$8:$C$47,MATCH($A24,'Evaluare NIS2'!$A$8:$A$47,0))="","",INDEX('Evaluare NIS2'!$C$8:$C$47,MATCH($A24,'Evaluare NIS2'!$A$8:$A$47,0))))</f>
        <v>Conturile de serviciu și secretele au responsabil, stocare sigură, rotație și monitorizare?</v>
      </c>
      <c r="C24" s="16" t="str">
        <f>IF(COUNTIFS('Evaluare NIS2'!$A$8:$A$47,$A24)&lt;&gt;1,"Verificați ID control",IF(INDEX('Evaluare NIS2'!$E$8:$E$47,MATCH($A24,'Evaluare NIS2'!$A$8:$A$47,0))="","",INDEX('Evaluare NIS2'!$E$8:$E$47,MATCH($A24,'Evaluare NIS2'!$A$8:$A$47,0))))</f>
      </c>
      <c r="D24" s="16" t="str">
        <f>IF(COUNTIFS('Evaluare NIS2'!$A$8:$A$47,$A24)&lt;&gt;1,"Verificați ID control",IF(INDEX('Evaluare NIS2'!$H$8:$H$47,MATCH($A24,'Evaluare NIS2'!$A$8:$A$47,0))="","",INDEX('Evaluare NIS2'!$H$8:$H$47,MATCH($A24,'Evaluare NIS2'!$A$8:$A$47,0))))</f>
        <v>Ridicată</v>
      </c>
      <c r="E24" s="17"/>
      <c r="F24" s="17"/>
      <c r="G24" s="28"/>
      <c r="H24" s="28"/>
      <c r="I24" s="17"/>
      <c r="J24" s="17" t="str">
        <v>Secretele critice sunt gestionate și permisiunile verificate.</v>
      </c>
      <c r="K24" s="17"/>
      <c r="L24" s="17"/>
      <c r="M24" s="28"/>
      <c r="N24" s="16" t="str">
        <f>IF(COUNTIFS($A$8:$A$47,A24)&lt;&gt;1,"Verificați ID control",IF(I24="N/A",IF(E24="","Justificați N/A","N/A declarat"),IF(I24="Închisă",IF(OR(E24="",F24="",J24="",K24="",L24="",M24=""),"Închidere incompletă",IF(C24&lt;&gt;"Implementat","Reevaluați controlul","Închidere documentată")),IF(I24="Blocată","Deblocare necesară",IF(AND(ISNUMBER(H24),H24&lt;TODAY()),"Termen depășit",IF(AND(E24&lt;&gt;"",OR(F24="",H24="",I24="")),"Completați planificarea",IF(OR(C24="Neimplementat",C24="Parțial implementat"),IF(E24="","Definiți acțiunea","De urmărit"),IF(E24="","","De urmărit"))))))))</f>
      </c>
    </row>
    <row r="25" ht="80" customHeight="1">
      <c r="A25" s="16" t="str">
        <v>IAM-06</v>
      </c>
      <c r="B25" s="16" t="str">
        <f>IF(COUNTIFS('Evaluare NIS2'!$A$8:$A$47,$A25)&lt;&gt;1,"Verificați ID control",IF(INDEX('Evaluare NIS2'!$C$8:$C$47,MATCH($A25,'Evaluare NIS2'!$A$8:$A$47,0))="","",INDEX('Evaluare NIS2'!$C$8:$C$47,MATCH($A25,'Evaluare NIS2'!$A$8:$A$47,0))))</f>
        <v>Accesul de urgență este limitat, monitorizat și testat fără a depinde de identitatea principală?</v>
      </c>
      <c r="C25" s="16" t="str">
        <f>IF(COUNTIFS('Evaluare NIS2'!$A$8:$A$47,$A25)&lt;&gt;1,"Verificați ID control",IF(INDEX('Evaluare NIS2'!$E$8:$E$47,MATCH($A25,'Evaluare NIS2'!$A$8:$A$47,0))="","",INDEX('Evaluare NIS2'!$E$8:$E$47,MATCH($A25,'Evaluare NIS2'!$A$8:$A$47,0))))</f>
      </c>
      <c r="D25" s="16" t="str">
        <f>IF(COUNTIFS('Evaluare NIS2'!$A$8:$A$47,$A25)&lt;&gt;1,"Verificați ID control",IF(INDEX('Evaluare NIS2'!$H$8:$H$47,MATCH($A25,'Evaluare NIS2'!$A$8:$A$47,0))="","",INDEX('Evaluare NIS2'!$H$8:$H$47,MATCH($A25,'Evaluare NIS2'!$A$8:$A$47,0))))</f>
        <v>Ridicată</v>
      </c>
      <c r="E25" s="17"/>
      <c r="F25" s="17"/>
      <c r="G25" s="28"/>
      <c r="H25" s="28"/>
      <c r="I25" s="17"/>
      <c r="J25" s="17" t="str">
        <v>Un test confirmă accesul de urgență și declanșarea alertelor.</v>
      </c>
      <c r="K25" s="17"/>
      <c r="L25" s="17"/>
      <c r="M25" s="28"/>
      <c r="N25" s="16" t="str">
        <f>IF(COUNTIFS($A$8:$A$47,A25)&lt;&gt;1,"Verificați ID control",IF(I25="N/A",IF(E25="","Justificați N/A","N/A declarat"),IF(I25="Închisă",IF(OR(E25="",F25="",J25="",K25="",L25="",M25=""),"Închidere incompletă",IF(C25&lt;&gt;"Implementat","Reevaluați controlul","Închidere documentată")),IF(I25="Blocată","Deblocare necesară",IF(AND(ISNUMBER(H25),H25&lt;TODAY()),"Termen depășit",IF(AND(E25&lt;&gt;"",OR(F25="",H25="",I25="")),"Completați planificarea",IF(OR(C25="Neimplementat",C25="Parțial implementat"),IF(E25="","Definiți acțiunea","De urmărit"),IF(E25="","","De urmărit"))))))))</f>
      </c>
    </row>
    <row r="26" ht="80" customHeight="1">
      <c r="A26" s="16" t="str">
        <v>SEC-01</v>
      </c>
      <c r="B26" s="16" t="str">
        <f>IF(COUNTIFS('Evaluare NIS2'!$A$8:$A$47,$A26)&lt;&gt;1,"Verificați ID control",IF(INDEX('Evaluare NIS2'!$C$8:$C$47,MATCH($A26,'Evaluare NIS2'!$A$8:$A$47,0))="","",INDEX('Evaluare NIS2'!$C$8:$C$47,MATCH($A26,'Evaluare NIS2'!$A$8:$A$47,0))))</f>
        <v>Vulnerabilitățile sunt identificate periodic și prioritizate după expunere, exploatare și criticitatea activului?</v>
      </c>
      <c r="C26" s="16" t="str">
        <f>IF(COUNTIFS('Evaluare NIS2'!$A$8:$A$47,$A26)&lt;&gt;1,"Verificați ID control",IF(INDEX('Evaluare NIS2'!$E$8:$E$47,MATCH($A26,'Evaluare NIS2'!$A$8:$A$47,0))="","",INDEX('Evaluare NIS2'!$E$8:$E$47,MATCH($A26,'Evaluare NIS2'!$A$8:$A$47,0))))</f>
      </c>
      <c r="D26" s="16" t="str">
        <f>IF(COUNTIFS('Evaluare NIS2'!$A$8:$A$47,$A26)&lt;&gt;1,"Verificați ID control",IF(INDEX('Evaluare NIS2'!$H$8:$H$47,MATCH($A26,'Evaluare NIS2'!$A$8:$A$47,0))="","",INDEX('Evaluare NIS2'!$H$8:$H$47,MATCH($A26,'Evaluare NIS2'!$A$8:$A$47,0))))</f>
        <v>Ridicată</v>
      </c>
      <c r="E26" s="17"/>
      <c r="F26" s="17"/>
      <c r="G26" s="28"/>
      <c r="H26" s="28"/>
      <c r="I26" s="17"/>
      <c r="J26" s="17" t="str">
        <v>Activele critice sunt acoperite și constatările au priorități validate.</v>
      </c>
      <c r="K26" s="17"/>
      <c r="L26" s="17"/>
      <c r="M26" s="28"/>
      <c r="N26" s="16" t="str">
        <f>IF(COUNTIFS($A$8:$A$47,A26)&lt;&gt;1,"Verificați ID control",IF(I26="N/A",IF(E26="","Justificați N/A","N/A declarat"),IF(I26="Închisă",IF(OR(E26="",F26="",J26="",K26="",L26="",M26=""),"Închidere incompletă",IF(C26&lt;&gt;"Implementat","Reevaluați controlul","Închidere documentată")),IF(I26="Blocată","Deblocare necesară",IF(AND(ISNUMBER(H26),H26&lt;TODAY()),"Termen depășit",IF(AND(E26&lt;&gt;"",OR(F26="",H26="",I26="")),"Completați planificarea",IF(OR(C26="Neimplementat",C26="Parțial implementat"),IF(E26="","Definiți acțiunea","De urmărit"),IF(E26="","","De urmărit"))))))))</f>
      </c>
    </row>
    <row r="27" ht="80" customHeight="1">
      <c r="A27" s="16" t="str">
        <v>SEC-02</v>
      </c>
      <c r="B27" s="16" t="str">
        <f>IF(COUNTIFS('Evaluare NIS2'!$A$8:$A$47,$A27)&lt;&gt;1,"Verificați ID control",IF(INDEX('Evaluare NIS2'!$C$8:$C$47,MATCH($A27,'Evaluare NIS2'!$A$8:$A$47,0))="","",INDEX('Evaluare NIS2'!$C$8:$C$47,MATCH($A27,'Evaluare NIS2'!$A$8:$A$47,0))))</f>
        <v>Actualizările și vulnerabilitățile au termene bazate pe risc, retestare și excepții cu măsuri compensatorii?</v>
      </c>
      <c r="C27" s="16" t="str">
        <f>IF(COUNTIFS('Evaluare NIS2'!$A$8:$A$47,$A27)&lt;&gt;1,"Verificați ID control",IF(INDEX('Evaluare NIS2'!$E$8:$E$47,MATCH($A27,'Evaluare NIS2'!$A$8:$A$47,0))="","",INDEX('Evaluare NIS2'!$E$8:$E$47,MATCH($A27,'Evaluare NIS2'!$A$8:$A$47,0))))</f>
      </c>
      <c r="D27" s="16" t="str">
        <f>IF(COUNTIFS('Evaluare NIS2'!$A$8:$A$47,$A27)&lt;&gt;1,"Verificați ID control",IF(INDEX('Evaluare NIS2'!$H$8:$H$47,MATCH($A27,'Evaluare NIS2'!$A$8:$A$47,0))="","",INDEX('Evaluare NIS2'!$H$8:$H$47,MATCH($A27,'Evaluare NIS2'!$A$8:$A$47,0))))</f>
        <v>Ridicată</v>
      </c>
      <c r="E27" s="17"/>
      <c r="F27" s="17"/>
      <c r="G27" s="28"/>
      <c r="H27" s="28"/>
      <c r="I27" s="17"/>
      <c r="J27" s="17" t="str">
        <v>Remedierile prioritare sunt retestate sau au excepții aprobate.</v>
      </c>
      <c r="K27" s="17"/>
      <c r="L27" s="17"/>
      <c r="M27" s="28"/>
      <c r="N27" s="16" t="str">
        <f>IF(COUNTIFS($A$8:$A$47,A27)&lt;&gt;1,"Verificați ID control",IF(I27="N/A",IF(E27="","Justificați N/A","N/A declarat"),IF(I27="Închisă",IF(OR(E27="",F27="",J27="",K27="",L27="",M27=""),"Închidere incompletă",IF(C27&lt;&gt;"Implementat","Reevaluați controlul","Închidere documentată")),IF(I27="Blocată","Deblocare necesară",IF(AND(ISNUMBER(H27),H27&lt;TODAY()),"Termen depășit",IF(AND(E27&lt;&gt;"",OR(F27="",H27="",I27="")),"Completați planificarea",IF(OR(C27="Neimplementat",C27="Parțial implementat"),IF(E27="","Definiți acțiunea","De urmărit"),IF(E27="","","De urmărit"))))))))</f>
      </c>
    </row>
    <row r="28" ht="80" customHeight="1">
      <c r="A28" s="16" t="str">
        <v>SEC-03</v>
      </c>
      <c r="B28" s="16" t="str">
        <f>IF(COUNTIFS('Evaluare NIS2'!$A$8:$A$47,$A28)&lt;&gt;1,"Verificați ID control",IF(INDEX('Evaluare NIS2'!$C$8:$C$47,MATCH($A28,'Evaluare NIS2'!$A$8:$A$47,0))="","",INDEX('Evaluare NIS2'!$C$8:$C$47,MATCH($A28,'Evaluare NIS2'!$A$8:$A$47,0))))</f>
        <v>Configurațiile de securitate sunt standardizate, iar schimbările și sistemele fără suport sunt controlate?</v>
      </c>
      <c r="C28" s="16" t="str">
        <f>IF(COUNTIFS('Evaluare NIS2'!$A$8:$A$47,$A28)&lt;&gt;1,"Verificați ID control",IF(INDEX('Evaluare NIS2'!$E$8:$E$47,MATCH($A28,'Evaluare NIS2'!$A$8:$A$47,0))="","",INDEX('Evaluare NIS2'!$E$8:$E$47,MATCH($A28,'Evaluare NIS2'!$A$8:$A$47,0))))</f>
      </c>
      <c r="D28" s="16" t="str">
        <f>IF(COUNTIFS('Evaluare NIS2'!$A$8:$A$47,$A28)&lt;&gt;1,"Verificați ID control",IF(INDEX('Evaluare NIS2'!$H$8:$H$47,MATCH($A28,'Evaluare NIS2'!$A$8:$A$47,0))="","",INDEX('Evaluare NIS2'!$H$8:$H$47,MATCH($A28,'Evaluare NIS2'!$A$8:$A$47,0))))</f>
        <v>Ridicată</v>
      </c>
      <c r="E28" s="17"/>
      <c r="F28" s="17"/>
      <c r="G28" s="28"/>
      <c r="H28" s="28"/>
      <c r="I28" s="17"/>
      <c r="J28" s="17" t="str">
        <v>Configurațiile critice sunt verificate și abaterile tratate.</v>
      </c>
      <c r="K28" s="17"/>
      <c r="L28" s="17"/>
      <c r="M28" s="28"/>
      <c r="N28" s="16" t="str">
        <f>IF(COUNTIFS($A$8:$A$47,A28)&lt;&gt;1,"Verificați ID control",IF(I28="N/A",IF(E28="","Justificați N/A","N/A declarat"),IF(I28="Închisă",IF(OR(E28="",F28="",J28="",K28="",L28="",M28=""),"Închidere incompletă",IF(C28&lt;&gt;"Implementat","Reevaluați controlul","Închidere documentată")),IF(I28="Blocată","Deblocare necesară",IF(AND(ISNUMBER(H28),H28&lt;TODAY()),"Termen depășit",IF(AND(E28&lt;&gt;"",OR(F28="",H28="",I28="")),"Completați planificarea",IF(OR(C28="Neimplementat",C28="Parțial implementat"),IF(E28="","Definiți acțiunea","De urmărit"),IF(E28="","","De urmărit"))))))))</f>
      </c>
    </row>
    <row r="29" ht="80" customHeight="1">
      <c r="A29" s="16" t="str">
        <v>SEC-04</v>
      </c>
      <c r="B29" s="16" t="str">
        <f>IF(COUNTIFS('Evaluare NIS2'!$A$8:$A$47,$A29)&lt;&gt;1,"Verificați ID control",IF(INDEX('Evaluare NIS2'!$C$8:$C$47,MATCH($A29,'Evaluare NIS2'!$A$8:$A$47,0))="","",INDEX('Evaluare NIS2'!$C$8:$C$47,MATCH($A29,'Evaluare NIS2'!$A$8:$A$47,0))))</f>
        <v>Protecția endpoint și email este activă, monitorizată și verificată pe activele relevante?</v>
      </c>
      <c r="C29" s="16" t="str">
        <f>IF(COUNTIFS('Evaluare NIS2'!$A$8:$A$47,$A29)&lt;&gt;1,"Verificați ID control",IF(INDEX('Evaluare NIS2'!$E$8:$E$47,MATCH($A29,'Evaluare NIS2'!$A$8:$A$47,0))="","",INDEX('Evaluare NIS2'!$E$8:$E$47,MATCH($A29,'Evaluare NIS2'!$A$8:$A$47,0))))</f>
      </c>
      <c r="D29" s="16" t="str">
        <f>IF(COUNTIFS('Evaluare NIS2'!$A$8:$A$47,$A29)&lt;&gt;1,"Verificați ID control",IF(INDEX('Evaluare NIS2'!$H$8:$H$47,MATCH($A29,'Evaluare NIS2'!$A$8:$A$47,0))="","",INDEX('Evaluare NIS2'!$H$8:$H$47,MATCH($A29,'Evaluare NIS2'!$A$8:$A$47,0))))</f>
        <v>Ridicată</v>
      </c>
      <c r="E29" s="17"/>
      <c r="F29" s="17"/>
      <c r="G29" s="28"/>
      <c r="H29" s="28"/>
      <c r="I29" s="17"/>
      <c r="J29" s="17" t="str">
        <v>Testele confirmă protecția și tratarea alertelor relevante.</v>
      </c>
      <c r="K29" s="17"/>
      <c r="L29" s="17"/>
      <c r="M29" s="28"/>
      <c r="N29" s="16" t="str">
        <f>IF(COUNTIFS($A$8:$A$47,A29)&lt;&gt;1,"Verificați ID control",IF(I29="N/A",IF(E29="","Justificați N/A","N/A declarat"),IF(I29="Închisă",IF(OR(E29="",F29="",J29="",K29="",L29="",M29=""),"Închidere incompletă",IF(C29&lt;&gt;"Implementat","Reevaluați controlul","Închidere documentată")),IF(I29="Blocată","Deblocare necesară",IF(AND(ISNUMBER(H29),H29&lt;TODAY()),"Termen depășit",IF(AND(E29&lt;&gt;"",OR(F29="",H29="",I29="")),"Completați planificarea",IF(OR(C29="Neimplementat",C29="Parțial implementat"),IF(E29="","Definiți acțiunea","De urmărit"),IF(E29="","","De urmărit"))))))))</f>
      </c>
    </row>
    <row r="30" ht="80" customHeight="1">
      <c r="A30" s="16" t="str">
        <v>SEC-05</v>
      </c>
      <c r="B30" s="16" t="str">
        <f>IF(COUNTIFS('Evaluare NIS2'!$A$8:$A$47,$A30)&lt;&gt;1,"Verificați ID control",IF(INDEX('Evaluare NIS2'!$C$8:$C$47,MATCH($A30,'Evaluare NIS2'!$A$8:$A$47,0))="","",INDEX('Evaluare NIS2'!$C$8:$C$47,MATCH($A30,'Evaluare NIS2'!$A$8:$A$47,0))))</f>
        <v>Segmentarea rețelei și accesul la distanță limitează deplasarea laterală și expunerea serviciilor?</v>
      </c>
      <c r="C30" s="16" t="str">
        <f>IF(COUNTIFS('Evaluare NIS2'!$A$8:$A$47,$A30)&lt;&gt;1,"Verificați ID control",IF(INDEX('Evaluare NIS2'!$E$8:$E$47,MATCH($A30,'Evaluare NIS2'!$A$8:$A$47,0))="","",INDEX('Evaluare NIS2'!$E$8:$E$47,MATCH($A30,'Evaluare NIS2'!$A$8:$A$47,0))))</f>
      </c>
      <c r="D30" s="16" t="str">
        <f>IF(COUNTIFS('Evaluare NIS2'!$A$8:$A$47,$A30)&lt;&gt;1,"Verificați ID control",IF(INDEX('Evaluare NIS2'!$H$8:$H$47,MATCH($A30,'Evaluare NIS2'!$A$8:$A$47,0))="","",INDEX('Evaluare NIS2'!$H$8:$H$47,MATCH($A30,'Evaluare NIS2'!$A$8:$A$47,0))))</f>
        <v>Ridicată</v>
      </c>
      <c r="E30" s="17"/>
      <c r="F30" s="17"/>
      <c r="G30" s="28"/>
      <c r="H30" s="28"/>
      <c r="I30" s="17"/>
      <c r="J30" s="17" t="str">
        <v>Testele confirmă separarea zonelor și blocarea accesului nepermis.</v>
      </c>
      <c r="K30" s="17"/>
      <c r="L30" s="17"/>
      <c r="M30" s="28"/>
      <c r="N30" s="16" t="str">
        <f>IF(COUNTIFS($A$8:$A$47,A30)&lt;&gt;1,"Verificați ID control",IF(I30="N/A",IF(E30="","Justificați N/A","N/A declarat"),IF(I30="Închisă",IF(OR(E30="",F30="",J30="",K30="",L30="",M30=""),"Închidere incompletă",IF(C30&lt;&gt;"Implementat","Reevaluați controlul","Închidere documentată")),IF(I30="Blocată","Deblocare necesară",IF(AND(ISNUMBER(H30),H30&lt;TODAY()),"Termen depășit",IF(AND(E30&lt;&gt;"",OR(F30="",H30="",I30="")),"Completați planificarea",IF(OR(C30="Neimplementat",C30="Parțial implementat"),IF(E30="","Definiți acțiunea","De urmărit"),IF(E30="","","De urmărit"))))))))</f>
      </c>
    </row>
    <row r="31" ht="80" customHeight="1">
      <c r="A31" s="16" t="str">
        <v>SEC-06</v>
      </c>
      <c r="B31" s="16" t="str">
        <f>IF(COUNTIFS('Evaluare NIS2'!$A$8:$A$47,$A31)&lt;&gt;1,"Verificați ID control",IF(INDEX('Evaluare NIS2'!$C$8:$C$47,MATCH($A31,'Evaluare NIS2'!$A$8:$A$47,0))="","",INDEX('Evaluare NIS2'!$C$8:$C$47,MATCH($A31,'Evaluare NIS2'!$A$8:$A$47,0))))</f>
        <v>Jurnalele relevante sunt centralizate, protejate și corelate cu alerte și responsabil de răspuns?</v>
      </c>
      <c r="C31" s="16" t="str">
        <f>IF(COUNTIFS('Evaluare NIS2'!$A$8:$A$47,$A31)&lt;&gt;1,"Verificați ID control",IF(INDEX('Evaluare NIS2'!$E$8:$E$47,MATCH($A31,'Evaluare NIS2'!$A$8:$A$47,0))="","",INDEX('Evaluare NIS2'!$E$8:$E$47,MATCH($A31,'Evaluare NIS2'!$A$8:$A$47,0))))</f>
      </c>
      <c r="D31" s="16" t="str">
        <f>IF(COUNTIFS('Evaluare NIS2'!$A$8:$A$47,$A31)&lt;&gt;1,"Verificați ID control",IF(INDEX('Evaluare NIS2'!$H$8:$H$47,MATCH($A31,'Evaluare NIS2'!$A$8:$A$47,0))="","",INDEX('Evaluare NIS2'!$H$8:$H$47,MATCH($A31,'Evaluare NIS2'!$A$8:$A$47,0))))</f>
        <v>Ridicată</v>
      </c>
      <c r="E31" s="17"/>
      <c r="F31" s="17"/>
      <c r="G31" s="28"/>
      <c r="H31" s="28"/>
      <c r="I31" s="17"/>
      <c r="J31" s="17" t="str">
        <v>O alertă de test este detectată, analizată și escaladată corect.</v>
      </c>
      <c r="K31" s="17"/>
      <c r="L31" s="17"/>
      <c r="M31" s="28"/>
      <c r="N31" s="16" t="str">
        <f>IF(COUNTIFS($A$8:$A$47,A31)&lt;&gt;1,"Verificați ID control",IF(I31="N/A",IF(E31="","Justificați N/A","N/A declarat"),IF(I31="Închisă",IF(OR(E31="",F31="",J31="",K31="",L31="",M31=""),"Închidere incompletă",IF(C31&lt;&gt;"Implementat","Reevaluați controlul","Închidere documentată")),IF(I31="Blocată","Deblocare necesară",IF(AND(ISNUMBER(H31),H31&lt;TODAY()),"Termen depășit",IF(AND(E31&lt;&gt;"",OR(F31="",H31="",I31="")),"Completați planificarea",IF(OR(C31="Neimplementat",C31="Parțial implementat"),IF(E31="","Definiți acțiunea","De urmărit"),IF(E31="","","De urmărit"))))))))</f>
      </c>
    </row>
    <row r="32" ht="80" customHeight="1">
      <c r="A32" s="16" t="str">
        <v>SEC-07</v>
      </c>
      <c r="B32" s="16" t="str">
        <f>IF(COUNTIFS('Evaluare NIS2'!$A$8:$A$47,$A32)&lt;&gt;1,"Verificați ID control",IF(INDEX('Evaluare NIS2'!$C$8:$C$47,MATCH($A32,'Evaluare NIS2'!$A$8:$A$47,0))="","",INDEX('Evaluare NIS2'!$C$8:$C$47,MATCH($A32,'Evaluare NIS2'!$A$8:$A$47,0))))</f>
        <v>Achiziția, dezvoltarea și modificarea sistemelor includ verificări de securitate și protecție criptografică adecvată?</v>
      </c>
      <c r="C32" s="16" t="str">
        <f>IF(COUNTIFS('Evaluare NIS2'!$A$8:$A$47,$A32)&lt;&gt;1,"Verificați ID control",IF(INDEX('Evaluare NIS2'!$E$8:$E$47,MATCH($A32,'Evaluare NIS2'!$A$8:$A$47,0))="","",INDEX('Evaluare NIS2'!$E$8:$E$47,MATCH($A32,'Evaluare NIS2'!$A$8:$A$47,0))))</f>
      </c>
      <c r="D32" s="16" t="str">
        <f>IF(COUNTIFS('Evaluare NIS2'!$A$8:$A$47,$A32)&lt;&gt;1,"Verificați ID control",IF(INDEX('Evaluare NIS2'!$H$8:$H$47,MATCH($A32,'Evaluare NIS2'!$A$8:$A$47,0))="","",INDEX('Evaluare NIS2'!$H$8:$H$47,MATCH($A32,'Evaluare NIS2'!$A$8:$A$47,0))))</f>
        <v>Medie</v>
      </c>
      <c r="E32" s="17"/>
      <c r="F32" s="17"/>
      <c r="G32" s="28"/>
      <c r="H32" s="28"/>
      <c r="I32" s="17"/>
      <c r="J32" s="17" t="str">
        <v>O schimbare recentă demonstrează verificări și protecția datelor relevante.</v>
      </c>
      <c r="K32" s="17"/>
      <c r="L32" s="17"/>
      <c r="M32" s="28"/>
      <c r="N32" s="16" t="str">
        <f>IF(COUNTIFS($A$8:$A$47,A32)&lt;&gt;1,"Verificați ID control",IF(I32="N/A",IF(E32="","Justificați N/A","N/A declarat"),IF(I32="Închisă",IF(OR(E32="",F32="",J32="",K32="",L32="",M32=""),"Închidere incompletă",IF(C32&lt;&gt;"Implementat","Reevaluați controlul","Închidere documentată")),IF(I32="Blocată","Deblocare necesară",IF(AND(ISNUMBER(H32),H32&lt;TODAY()),"Termen depășit",IF(AND(E32&lt;&gt;"",OR(F32="",H32="",I32="")),"Completați planificarea",IF(OR(C32="Neimplementat",C32="Parțial implementat"),IF(E32="","Definiți acțiunea","De urmărit"),IF(E32="","","De urmărit"))))))))</f>
      </c>
    </row>
    <row r="33" ht="80" customHeight="1">
      <c r="A33" s="16" t="str">
        <v>INC-01</v>
      </c>
      <c r="B33" s="16" t="str">
        <f>IF(COUNTIFS('Evaluare NIS2'!$A$8:$A$47,$A33)&lt;&gt;1,"Verificați ID control",IF(INDEX('Evaluare NIS2'!$C$8:$C$47,MATCH($A33,'Evaluare NIS2'!$A$8:$A$47,0))="","",INDEX('Evaluare NIS2'!$C$8:$C$47,MATCH($A33,'Evaluare NIS2'!$A$8:$A$47,0))))</f>
        <v>Planul de răspuns definește roluri, autoritate de decizie, contacte și canale alternative de comunicare?</v>
      </c>
      <c r="C33" s="16" t="str">
        <f>IF(COUNTIFS('Evaluare NIS2'!$A$8:$A$47,$A33)&lt;&gt;1,"Verificați ID control",IF(INDEX('Evaluare NIS2'!$E$8:$E$47,MATCH($A33,'Evaluare NIS2'!$A$8:$A$47,0))="","",INDEX('Evaluare NIS2'!$E$8:$E$47,MATCH($A33,'Evaluare NIS2'!$A$8:$A$47,0))))</f>
      </c>
      <c r="D33" s="16" t="str">
        <f>IF(COUNTIFS('Evaluare NIS2'!$A$8:$A$47,$A33)&lt;&gt;1,"Verificați ID control",IF(INDEX('Evaluare NIS2'!$H$8:$H$47,MATCH($A33,'Evaluare NIS2'!$A$8:$A$47,0))="","",INDEX('Evaluare NIS2'!$H$8:$H$47,MATCH($A33,'Evaluare NIS2'!$A$8:$A$47,0))))</f>
        <v>Ridicată</v>
      </c>
      <c r="E33" s="17"/>
      <c r="F33" s="17"/>
      <c r="G33" s="28"/>
      <c r="H33" s="28"/>
      <c r="I33" s="17"/>
      <c r="J33" s="17" t="str">
        <v>Echipa și înlocuitorii pot fi mobilizați printr-un canal alternativ.</v>
      </c>
      <c r="K33" s="17"/>
      <c r="L33" s="17"/>
      <c r="M33" s="28"/>
      <c r="N33" s="16" t="str">
        <f>IF(COUNTIFS($A$8:$A$47,A33)&lt;&gt;1,"Verificați ID control",IF(I33="N/A",IF(E33="","Justificați N/A","N/A declarat"),IF(I33="Închisă",IF(OR(E33="",F33="",J33="",K33="",L33="",M33=""),"Închidere incompletă",IF(C33&lt;&gt;"Implementat","Reevaluați controlul","Închidere documentată")),IF(I33="Blocată","Deblocare necesară",IF(AND(ISNUMBER(H33),H33&lt;TODAY()),"Termen depășit",IF(AND(E33&lt;&gt;"",OR(F33="",H33="",I33="")),"Completați planificarea",IF(OR(C33="Neimplementat",C33="Parțial implementat"),IF(E33="","Definiți acțiunea","De urmărit"),IF(E33="","","De urmărit"))))))))</f>
      </c>
    </row>
    <row r="34" ht="80" customHeight="1">
      <c r="A34" s="16" t="str">
        <v>INC-02</v>
      </c>
      <c r="B34" s="16" t="str">
        <f>IF(COUNTIFS('Evaluare NIS2'!$A$8:$A$47,$A34)&lt;&gt;1,"Verificați ID control",IF(INDEX('Evaluare NIS2'!$C$8:$C$47,MATCH($A34,'Evaluare NIS2'!$A$8:$A$47,0))="","",INDEX('Evaluare NIS2'!$C$8:$C$47,MATCH($A34,'Evaluare NIS2'!$A$8:$A$47,0))))</f>
        <v>Incidentele au criterii de severitate și semnificație, cu momentul luării la cunoștință înregistrat?</v>
      </c>
      <c r="C34" s="16" t="str">
        <f>IF(COUNTIFS('Evaluare NIS2'!$A$8:$A$47,$A34)&lt;&gt;1,"Verificați ID control",IF(INDEX('Evaluare NIS2'!$E$8:$E$47,MATCH($A34,'Evaluare NIS2'!$A$8:$A$47,0))="","",INDEX('Evaluare NIS2'!$E$8:$E$47,MATCH($A34,'Evaluare NIS2'!$A$8:$A$47,0))))</f>
      </c>
      <c r="D34" s="16" t="str">
        <f>IF(COUNTIFS('Evaluare NIS2'!$A$8:$A$47,$A34)&lt;&gt;1,"Verificați ID control",IF(INDEX('Evaluare NIS2'!$H$8:$H$47,MATCH($A34,'Evaluare NIS2'!$A$8:$A$47,0))="","",INDEX('Evaluare NIS2'!$H$8:$H$47,MATCH($A34,'Evaluare NIS2'!$A$8:$A$47,0))))</f>
        <v>Ridicată</v>
      </c>
      <c r="E34" s="17"/>
      <c r="F34" s="17"/>
      <c r="G34" s="28"/>
      <c r="H34" s="28"/>
      <c r="I34" s="17"/>
      <c r="J34" s="17" t="str">
        <v>Un scenariu confirmă clasificarea și înregistrarea momentelor relevante.</v>
      </c>
      <c r="K34" s="17"/>
      <c r="L34" s="17"/>
      <c r="M34" s="28"/>
      <c r="N34" s="16" t="str">
        <f>IF(COUNTIFS($A$8:$A$47,A34)&lt;&gt;1,"Verificați ID control",IF(I34="N/A",IF(E34="","Justificați N/A","N/A declarat"),IF(I34="Închisă",IF(OR(E34="",F34="",J34="",K34="",L34="",M34=""),"Închidere incompletă",IF(C34&lt;&gt;"Implementat","Reevaluați controlul","Închidere documentată")),IF(I34="Blocată","Deblocare necesară",IF(AND(ISNUMBER(H34),H34&lt;TODAY()),"Termen depășit",IF(AND(E34&lt;&gt;"",OR(F34="",H34="",I34="")),"Completați planificarea",IF(OR(C34="Neimplementat",C34="Parțial implementat"),IF(E34="","Definiți acțiunea","De urmărit"),IF(E34="","","De urmărit"))))))))</f>
      </c>
    </row>
    <row r="35" ht="80" customHeight="1">
      <c r="A35" s="16" t="str">
        <v>INC-03</v>
      </c>
      <c r="B35" s="16" t="str">
        <f>IF(COUNTIFS('Evaluare NIS2'!$A$8:$A$47,$A35)&lt;&gt;1,"Verificați ID control",IF(INDEX('Evaluare NIS2'!$C$8:$C$47,MATCH($A35,'Evaluare NIS2'!$A$8:$A$47,0))="","",INDEX('Evaluare NIS2'!$C$8:$C$47,MATCH($A35,'Evaluare NIS2'!$A$8:$A$47,0))))</f>
        <v>Procedura de raportare permite respectarea termenelor și canalelor legale aplicabile incidentelor semnificative?</v>
      </c>
      <c r="C35" s="16" t="str">
        <f>IF(COUNTIFS('Evaluare NIS2'!$A$8:$A$47,$A35)&lt;&gt;1,"Verificați ID control",IF(INDEX('Evaluare NIS2'!$E$8:$E$47,MATCH($A35,'Evaluare NIS2'!$A$8:$A$47,0))="","",INDEX('Evaluare NIS2'!$E$8:$E$47,MATCH($A35,'Evaluare NIS2'!$A$8:$A$47,0))))</f>
      </c>
      <c r="D35" s="16" t="str">
        <f>IF(COUNTIFS('Evaluare NIS2'!$A$8:$A$47,$A35)&lt;&gt;1,"Verificați ID control",IF(INDEX('Evaluare NIS2'!$H$8:$H$47,MATCH($A35,'Evaluare NIS2'!$A$8:$A$47,0))="","",INDEX('Evaluare NIS2'!$H$8:$H$47,MATCH($A35,'Evaluare NIS2'!$A$8:$A$47,0))))</f>
        <v>Ridicată</v>
      </c>
      <c r="E35" s="17"/>
      <c r="F35" s="17"/>
      <c r="G35" s="28"/>
      <c r="H35" s="28"/>
      <c r="I35" s="17"/>
      <c r="J35" s="17" t="str">
        <v>Exercițiul confirmă termenele aplicabile, aprobările și transmiterea simulată.</v>
      </c>
      <c r="K35" s="17"/>
      <c r="L35" s="17"/>
      <c r="M35" s="28"/>
      <c r="N35" s="16" t="str">
        <f>IF(COUNTIFS($A$8:$A$47,A35)&lt;&gt;1,"Verificați ID control",IF(I35="N/A",IF(E35="","Justificați N/A","N/A declarat"),IF(I35="Închisă",IF(OR(E35="",F35="",J35="",K35="",L35="",M35=""),"Închidere incompletă",IF(C35&lt;&gt;"Implementat","Reevaluați controlul","Închidere documentată")),IF(I35="Blocată","Deblocare necesară",IF(AND(ISNUMBER(H35),H35&lt;TODAY()),"Termen depășit",IF(AND(E35&lt;&gt;"",OR(F35="",H35="",I35="")),"Completați planificarea",IF(OR(C35="Neimplementat",C35="Parțial implementat"),IF(E35="","Definiți acțiunea","De urmărit"),IF(E35="","","De urmărit"))))))))</f>
      </c>
    </row>
    <row r="36" ht="80" customHeight="1">
      <c r="A36" s="16" t="str">
        <v>INC-04</v>
      </c>
      <c r="B36" s="16" t="str">
        <f>IF(COUNTIFS('Evaluare NIS2'!$A$8:$A$47,$A36)&lt;&gt;1,"Verificați ID control",IF(INDEX('Evaluare NIS2'!$C$8:$C$47,MATCH($A36,'Evaluare NIS2'!$A$8:$A$47,0))="","",INDEX('Evaluare NIS2'!$C$8:$C$47,MATCH($A36,'Evaluare NIS2'!$A$8:$A$47,0))))</f>
        <v>Există proceduri testate pentru ransomware, compromiterea conturilor și indisponibilitatea serviciilor?</v>
      </c>
      <c r="C36" s="16" t="str">
        <f>IF(COUNTIFS('Evaluare NIS2'!$A$8:$A$47,$A36)&lt;&gt;1,"Verificați ID control",IF(INDEX('Evaluare NIS2'!$E$8:$E$47,MATCH($A36,'Evaluare NIS2'!$A$8:$A$47,0))="","",INDEX('Evaluare NIS2'!$E$8:$E$47,MATCH($A36,'Evaluare NIS2'!$A$8:$A$47,0))))</f>
      </c>
      <c r="D36" s="16" t="str">
        <f>IF(COUNTIFS('Evaluare NIS2'!$A$8:$A$47,$A36)&lt;&gt;1,"Verificați ID control",IF(INDEX('Evaluare NIS2'!$H$8:$H$47,MATCH($A36,'Evaluare NIS2'!$A$8:$A$47,0))="","",INDEX('Evaluare NIS2'!$H$8:$H$47,MATCH($A36,'Evaluare NIS2'!$A$8:$A$47,0))))</f>
        <v>Ridicată</v>
      </c>
      <c r="E36" s="17"/>
      <c r="F36" s="17"/>
      <c r="G36" s="28"/>
      <c r="H36" s="28"/>
      <c r="I36" s="17"/>
      <c r="J36" s="17" t="str">
        <v>Un scenariu este testat, iar deficiențele au măsuri alocate.</v>
      </c>
      <c r="K36" s="17"/>
      <c r="L36" s="17"/>
      <c r="M36" s="28"/>
      <c r="N36" s="16" t="str">
        <f>IF(COUNTIFS($A$8:$A$47,A36)&lt;&gt;1,"Verificați ID control",IF(I36="N/A",IF(E36="","Justificați N/A","N/A declarat"),IF(I36="Închisă",IF(OR(E36="",F36="",J36="",K36="",L36="",M36=""),"Închidere incompletă",IF(C36&lt;&gt;"Implementat","Reevaluați controlul","Închidere documentată")),IF(I36="Blocată","Deblocare necesară",IF(AND(ISNUMBER(H36),H36&lt;TODAY()),"Termen depășit",IF(AND(E36&lt;&gt;"",OR(F36="",H36="",I36="")),"Completați planificarea",IF(OR(C36="Neimplementat",C36="Parțial implementat"),IF(E36="","Definiți acțiunea","De urmărit"),IF(E36="","","De urmărit"))))))))</f>
      </c>
    </row>
    <row r="37" ht="80" customHeight="1">
      <c r="A37" s="16" t="str">
        <v>INC-05</v>
      </c>
      <c r="B37" s="16" t="str">
        <f>IF(COUNTIFS('Evaluare NIS2'!$A$8:$A$47,$A37)&lt;&gt;1,"Verificați ID control",IF(INDEX('Evaluare NIS2'!$C$8:$C$47,MATCH($A37,'Evaluare NIS2'!$A$8:$A$47,0))="","",INDEX('Evaluare NIS2'!$C$8:$C$47,MATCH($A37,'Evaluare NIS2'!$A$8:$A$47,0))))</f>
        <v>Dovezile incidentelor sunt colectate și păstrate cu integritate, acces limitat și trasabilitate?</v>
      </c>
      <c r="C37" s="16" t="str">
        <f>IF(COUNTIFS('Evaluare NIS2'!$A$8:$A$47,$A37)&lt;&gt;1,"Verificați ID control",IF(INDEX('Evaluare NIS2'!$E$8:$E$47,MATCH($A37,'Evaluare NIS2'!$A$8:$A$47,0))="","",INDEX('Evaluare NIS2'!$E$8:$E$47,MATCH($A37,'Evaluare NIS2'!$A$8:$A$47,0))))</f>
      </c>
      <c r="D37" s="16" t="str">
        <f>IF(COUNTIFS('Evaluare NIS2'!$A$8:$A$47,$A37)&lt;&gt;1,"Verificați ID control",IF(INDEX('Evaluare NIS2'!$H$8:$H$47,MATCH($A37,'Evaluare NIS2'!$A$8:$A$47,0))="","",INDEX('Evaluare NIS2'!$H$8:$H$47,MATCH($A37,'Evaluare NIS2'!$A$8:$A$47,0))))</f>
        <v>Medie</v>
      </c>
      <c r="E37" s="17"/>
      <c r="F37" s="17"/>
      <c r="G37" s="28"/>
      <c r="H37" s="28"/>
      <c r="I37" s="17"/>
      <c r="J37" s="17" t="str">
        <v>Un eșantion demonstrează integritatea și trasabilitatea colectării.</v>
      </c>
      <c r="K37" s="17"/>
      <c r="L37" s="17"/>
      <c r="M37" s="28"/>
      <c r="N37" s="16" t="str">
        <f>IF(COUNTIFS($A$8:$A$47,A37)&lt;&gt;1,"Verificați ID control",IF(I37="N/A",IF(E37="","Justificați N/A","N/A declarat"),IF(I37="Închisă",IF(OR(E37="",F37="",J37="",K37="",L37="",M37=""),"Închidere incompletă",IF(C37&lt;&gt;"Implementat","Reevaluați controlul","Închidere documentată")),IF(I37="Blocată","Deblocare necesară",IF(AND(ISNUMBER(H37),H37&lt;TODAY()),"Termen depășit",IF(AND(E37&lt;&gt;"",OR(F37="",H37="",I37="")),"Completați planificarea",IF(OR(C37="Neimplementat",C37="Parțial implementat"),IF(E37="","Definiți acțiunea","De urmărit"),IF(E37="","","De urmărit"))))))))</f>
      </c>
    </row>
    <row r="38" ht="80" customHeight="1">
      <c r="A38" s="16" t="str">
        <v>INC-06</v>
      </c>
      <c r="B38" s="16" t="str">
        <f>IF(COUNTIFS('Evaluare NIS2'!$A$8:$A$47,$A38)&lt;&gt;1,"Verificați ID control",IF(INDEX('Evaluare NIS2'!$C$8:$C$47,MATCH($A38,'Evaluare NIS2'!$A$8:$A$47,0))="","",INDEX('Evaluare NIS2'!$C$8:$C$47,MATCH($A38,'Evaluare NIS2'!$A$8:$A$47,0))))</f>
        <v>Exercițiile și incidentele produc lecții învățate, remedieri și comunicări către părțile relevante?</v>
      </c>
      <c r="C38" s="16" t="str">
        <f>IF(COUNTIFS('Evaluare NIS2'!$A$8:$A$47,$A38)&lt;&gt;1,"Verificați ID control",IF(INDEX('Evaluare NIS2'!$E$8:$E$47,MATCH($A38,'Evaluare NIS2'!$A$8:$A$47,0))="","",INDEX('Evaluare NIS2'!$E$8:$E$47,MATCH($A38,'Evaluare NIS2'!$A$8:$A$47,0))))</f>
      </c>
      <c r="D38" s="16" t="str">
        <f>IF(COUNTIFS('Evaluare NIS2'!$A$8:$A$47,$A38)&lt;&gt;1,"Verificați ID control",IF(INDEX('Evaluare NIS2'!$H$8:$H$47,MATCH($A38,'Evaluare NIS2'!$A$8:$A$47,0))="","",INDEX('Evaluare NIS2'!$H$8:$H$47,MATCH($A38,'Evaluare NIS2'!$A$8:$A$47,0))))</f>
        <v>Medie</v>
      </c>
      <c r="E38" s="17"/>
      <c r="F38" s="17"/>
      <c r="G38" s="28"/>
      <c r="H38" s="28"/>
      <c r="I38" s="17"/>
      <c r="J38" s="17" t="str">
        <v>Lecțiile sunt aprobate și acțiunile relevante sunt urmărite.</v>
      </c>
      <c r="K38" s="17"/>
      <c r="L38" s="17"/>
      <c r="M38" s="28"/>
      <c r="N38" s="16" t="str">
        <f>IF(COUNTIFS($A$8:$A$47,A38)&lt;&gt;1,"Verificați ID control",IF(I38="N/A",IF(E38="","Justificați N/A","N/A declarat"),IF(I38="Închisă",IF(OR(E38="",F38="",J38="",K38="",L38="",M38=""),"Închidere incompletă",IF(C38&lt;&gt;"Implementat","Reevaluați controlul","Închidere documentată")),IF(I38="Blocată","Deblocare necesară",IF(AND(ISNUMBER(H38),H38&lt;TODAY()),"Termen depășit",IF(AND(E38&lt;&gt;"",OR(F38="",H38="",I38="")),"Completați planificarea",IF(OR(C38="Neimplementat",C38="Parțial implementat"),IF(E38="","Definiți acțiunea","De urmărit"),IF(E38="","","De urmărit"))))))))</f>
      </c>
    </row>
    <row r="39" ht="80" customHeight="1">
      <c r="A39" s="16" t="str">
        <v>BCP-01</v>
      </c>
      <c r="B39" s="16" t="str">
        <f>IF(COUNTIFS('Evaluare NIS2'!$A$8:$A$47,$A39)&lt;&gt;1,"Verificați ID control",IF(INDEX('Evaluare NIS2'!$C$8:$C$47,MATCH($A39,'Evaluare NIS2'!$A$8:$A$47,0))="","",INDEX('Evaluare NIS2'!$C$8:$C$47,MATCH($A39,'Evaluare NIS2'!$A$8:$A$47,0))))</f>
        <v>Analiza impactului asupra activității stabilește servicii critice, RTO și RPO aprobate?</v>
      </c>
      <c r="C39" s="16" t="str">
        <f>IF(COUNTIFS('Evaluare NIS2'!$A$8:$A$47,$A39)&lt;&gt;1,"Verificați ID control",IF(INDEX('Evaluare NIS2'!$E$8:$E$47,MATCH($A39,'Evaluare NIS2'!$A$8:$A$47,0))="","",INDEX('Evaluare NIS2'!$E$8:$E$47,MATCH($A39,'Evaluare NIS2'!$A$8:$A$47,0))))</f>
      </c>
      <c r="D39" s="16" t="str">
        <f>IF(COUNTIFS('Evaluare NIS2'!$A$8:$A$47,$A39)&lt;&gt;1,"Verificați ID control",IF(INDEX('Evaluare NIS2'!$H$8:$H$47,MATCH($A39,'Evaluare NIS2'!$A$8:$A$47,0))="","",INDEX('Evaluare NIS2'!$H$8:$H$47,MATCH($A39,'Evaluare NIS2'!$A$8:$A$47,0))))</f>
        <v>Ridicată</v>
      </c>
      <c r="E39" s="17"/>
      <c r="F39" s="17"/>
      <c r="G39" s="28"/>
      <c r="H39" s="28"/>
      <c r="I39" s="17"/>
      <c r="J39" s="17" t="str">
        <v>Serviciile critice au obiective aprobate și dependente mapate.</v>
      </c>
      <c r="K39" s="17"/>
      <c r="L39" s="17"/>
      <c r="M39" s="28"/>
      <c r="N39" s="16" t="str">
        <f>IF(COUNTIFS($A$8:$A$47,A39)&lt;&gt;1,"Verificați ID control",IF(I39="N/A",IF(E39="","Justificați N/A","N/A declarat"),IF(I39="Închisă",IF(OR(E39="",F39="",J39="",K39="",L39="",M39=""),"Închidere incompletă",IF(C39&lt;&gt;"Implementat","Reevaluați controlul","Închidere documentată")),IF(I39="Blocată","Deblocare necesară",IF(AND(ISNUMBER(H39),H39&lt;TODAY()),"Termen depășit",IF(AND(E39&lt;&gt;"",OR(F39="",H39="",I39="")),"Completați planificarea",IF(OR(C39="Neimplementat",C39="Parțial implementat"),IF(E39="","Definiți acțiunea","De urmărit"),IF(E39="","","De urmărit"))))))))</f>
      </c>
    </row>
    <row r="40" ht="80" customHeight="1">
      <c r="A40" s="16" t="str">
        <v>BCP-02</v>
      </c>
      <c r="B40" s="16" t="str">
        <f>IF(COUNTIFS('Evaluare NIS2'!$A$8:$A$47,$A40)&lt;&gt;1,"Verificați ID control",IF(INDEX('Evaluare NIS2'!$C$8:$C$47,MATCH($A40,'Evaluare NIS2'!$A$8:$A$47,0))="","",INDEX('Evaluare NIS2'!$C$8:$C$47,MATCH($A40,'Evaluare NIS2'!$A$8:$A$47,0))))</f>
        <v>Copiile de siguranță acoperă datele și configurațiile critice și sunt izolate de mediul de producție?</v>
      </c>
      <c r="C40" s="16" t="str">
        <f>IF(COUNTIFS('Evaluare NIS2'!$A$8:$A$47,$A40)&lt;&gt;1,"Verificați ID control",IF(INDEX('Evaluare NIS2'!$E$8:$E$47,MATCH($A40,'Evaluare NIS2'!$A$8:$A$47,0))="","",INDEX('Evaluare NIS2'!$E$8:$E$47,MATCH($A40,'Evaluare NIS2'!$A$8:$A$47,0))))</f>
      </c>
      <c r="D40" s="16" t="str">
        <f>IF(COUNTIFS('Evaluare NIS2'!$A$8:$A$47,$A40)&lt;&gt;1,"Verificați ID control",IF(INDEX('Evaluare NIS2'!$H$8:$H$47,MATCH($A40,'Evaluare NIS2'!$A$8:$A$47,0))="","",INDEX('Evaluare NIS2'!$H$8:$H$47,MATCH($A40,'Evaluare NIS2'!$A$8:$A$47,0))))</f>
        <v>Ridicată</v>
      </c>
      <c r="E40" s="17"/>
      <c r="F40" s="17"/>
      <c r="G40" s="28"/>
      <c r="H40" s="28"/>
      <c r="I40" s="17"/>
      <c r="J40" s="17" t="str">
        <v>Acoperirea și izolarea copiilor critice sunt demonstrate.</v>
      </c>
      <c r="K40" s="17"/>
      <c r="L40" s="17"/>
      <c r="M40" s="28"/>
      <c r="N40" s="16" t="str">
        <f>IF(COUNTIFS($A$8:$A$47,A40)&lt;&gt;1,"Verificați ID control",IF(I40="N/A",IF(E40="","Justificați N/A","N/A declarat"),IF(I40="Închisă",IF(OR(E40="",F40="",J40="",K40="",L40="",M40=""),"Închidere incompletă",IF(C40&lt;&gt;"Implementat","Reevaluați controlul","Închidere documentată")),IF(I40="Blocată","Deblocare necesară",IF(AND(ISNUMBER(H40),H40&lt;TODAY()),"Termen depășit",IF(AND(E40&lt;&gt;"",OR(F40="",H40="",I40="")),"Completați planificarea",IF(OR(C40="Neimplementat",C40="Parțial implementat"),IF(E40="","Definiți acțiunea","De urmărit"),IF(E40="","","De urmărit"))))))))</f>
      </c>
    </row>
    <row r="41" ht="80" customHeight="1">
      <c r="A41" s="16" t="str">
        <v>BCP-03</v>
      </c>
      <c r="B41" s="16" t="str">
        <f>IF(COUNTIFS('Evaluare NIS2'!$A$8:$A$47,$A41)&lt;&gt;1,"Verificați ID control",IF(INDEX('Evaluare NIS2'!$C$8:$C$47,MATCH($A41,'Evaluare NIS2'!$A$8:$A$47,0))="","",INDEX('Evaluare NIS2'!$C$8:$C$47,MATCH($A41,'Evaluare NIS2'!$A$8:$A$47,0))))</f>
        <v>Restaurările sunt testate integral și măsurate față de RTO/RPO, inclusiv pentru dependențe?</v>
      </c>
      <c r="C41" s="16" t="str">
        <f>IF(COUNTIFS('Evaluare NIS2'!$A$8:$A$47,$A41)&lt;&gt;1,"Verificați ID control",IF(INDEX('Evaluare NIS2'!$E$8:$E$47,MATCH($A41,'Evaluare NIS2'!$A$8:$A$47,0))="","",INDEX('Evaluare NIS2'!$E$8:$E$47,MATCH($A41,'Evaluare NIS2'!$A$8:$A$47,0))))</f>
      </c>
      <c r="D41" s="16" t="str">
        <f>IF(COUNTIFS('Evaluare NIS2'!$A$8:$A$47,$A41)&lt;&gt;1,"Verificați ID control",IF(INDEX('Evaluare NIS2'!$H$8:$H$47,MATCH($A41,'Evaluare NIS2'!$A$8:$A$47,0))="","",INDEX('Evaluare NIS2'!$H$8:$H$47,MATCH($A41,'Evaluare NIS2'!$A$8:$A$47,0))))</f>
        <v>Ridicată</v>
      </c>
      <c r="E41" s="17"/>
      <c r="F41" s="17"/>
      <c r="G41" s="28"/>
      <c r="H41" s="28"/>
      <c r="I41" s="17"/>
      <c r="J41" s="17" t="str">
        <v>Restaurarea îndeplinește obiectivele sau are remediere aprobată.</v>
      </c>
      <c r="K41" s="17"/>
      <c r="L41" s="17"/>
      <c r="M41" s="28"/>
      <c r="N41" s="16" t="str">
        <f>IF(COUNTIFS($A$8:$A$47,A41)&lt;&gt;1,"Verificați ID control",IF(I41="N/A",IF(E41="","Justificați N/A","N/A declarat"),IF(I41="Închisă",IF(OR(E41="",F41="",J41="",K41="",L41="",M41=""),"Închidere incompletă",IF(C41&lt;&gt;"Implementat","Reevaluați controlul","Închidere documentată")),IF(I41="Blocată","Deblocare necesară",IF(AND(ISNUMBER(H41),H41&lt;TODAY()),"Termen depășit",IF(AND(E41&lt;&gt;"",OR(F41="",H41="",I41="")),"Completați planificarea",IF(OR(C41="Neimplementat",C41="Parțial implementat"),IF(E41="","Definiți acțiunea","De urmărit"),IF(E41="","","De urmărit"))))))))</f>
      </c>
    </row>
    <row r="42" ht="80" customHeight="1">
      <c r="A42" s="16" t="str">
        <v>BCP-04</v>
      </c>
      <c r="B42" s="16" t="str">
        <f>IF(COUNTIFS('Evaluare NIS2'!$A$8:$A$47,$A42)&lt;&gt;1,"Verificați ID control",IF(INDEX('Evaluare NIS2'!$C$8:$C$47,MATCH($A42,'Evaluare NIS2'!$A$8:$A$47,0))="","",INDEX('Evaluare NIS2'!$C$8:$C$47,MATCH($A42,'Evaluare NIS2'!$A$8:$A$47,0))))</f>
        <v>Planurile de continuitate și recuperare includ ordinea restaurării, operarea alternativă și revenirea la normal?</v>
      </c>
      <c r="C42" s="16" t="str">
        <f>IF(COUNTIFS('Evaluare NIS2'!$A$8:$A$47,$A42)&lt;&gt;1,"Verificați ID control",IF(INDEX('Evaluare NIS2'!$E$8:$E$47,MATCH($A42,'Evaluare NIS2'!$A$8:$A$47,0))="","",INDEX('Evaluare NIS2'!$E$8:$E$47,MATCH($A42,'Evaluare NIS2'!$A$8:$A$47,0))))</f>
      </c>
      <c r="D42" s="16" t="str">
        <f>IF(COUNTIFS('Evaluare NIS2'!$A$8:$A$47,$A42)&lt;&gt;1,"Verificați ID control",IF(INDEX('Evaluare NIS2'!$H$8:$H$47,MATCH($A42,'Evaluare NIS2'!$A$8:$A$47,0))="","",INDEX('Evaluare NIS2'!$H$8:$H$47,MATCH($A42,'Evaluare NIS2'!$A$8:$A$47,0))))</f>
        <v>Ridicată</v>
      </c>
      <c r="E42" s="17"/>
      <c r="F42" s="17"/>
      <c r="G42" s="28"/>
      <c r="H42" s="28"/>
      <c r="I42" s="17"/>
      <c r="J42" s="17" t="str">
        <v>Un test confirmă secvența și funcționarea activității alternative.</v>
      </c>
      <c r="K42" s="17"/>
      <c r="L42" s="17"/>
      <c r="M42" s="28"/>
      <c r="N42" s="16" t="str">
        <f>IF(COUNTIFS($A$8:$A$47,A42)&lt;&gt;1,"Verificați ID control",IF(I42="N/A",IF(E42="","Justificați N/A","N/A declarat"),IF(I42="Închisă",IF(OR(E42="",F42="",J42="",K42="",L42="",M42=""),"Închidere incompletă",IF(C42&lt;&gt;"Implementat","Reevaluați controlul","Închidere documentată")),IF(I42="Blocată","Deblocare necesară",IF(AND(ISNUMBER(H42),H42&lt;TODAY()),"Termen depășit",IF(AND(E42&lt;&gt;"",OR(F42="",H42="",I42="")),"Completați planificarea",IF(OR(C42="Neimplementat",C42="Parțial implementat"),IF(E42="","Definiți acțiunea","De urmărit"),IF(E42="","","De urmărit"))))))))</f>
      </c>
    </row>
    <row r="43" ht="80" customHeight="1">
      <c r="A43" s="16" t="str">
        <v>BCP-05</v>
      </c>
      <c r="B43" s="16" t="str">
        <f>IF(COUNTIFS('Evaluare NIS2'!$A$8:$A$47,$A43)&lt;&gt;1,"Verificați ID control",IF(INDEX('Evaluare NIS2'!$C$8:$C$47,MATCH($A43,'Evaluare NIS2'!$A$8:$A$47,0))="","",INDEX('Evaluare NIS2'!$C$8:$C$47,MATCH($A43,'Evaluare NIS2'!$A$8:$A$47,0))))</f>
        <v>Gestionarea crizei include conducerea, deciziile de comunicare și testarea dependențelor externe?</v>
      </c>
      <c r="C43" s="16" t="str">
        <f>IF(COUNTIFS('Evaluare NIS2'!$A$8:$A$47,$A43)&lt;&gt;1,"Verificați ID control",IF(INDEX('Evaluare NIS2'!$E$8:$E$47,MATCH($A43,'Evaluare NIS2'!$A$8:$A$47,0))="","",INDEX('Evaluare NIS2'!$E$8:$E$47,MATCH($A43,'Evaluare NIS2'!$A$8:$A$47,0))))</f>
      </c>
      <c r="D43" s="16" t="str">
        <f>IF(COUNTIFS('Evaluare NIS2'!$A$8:$A$47,$A43)&lt;&gt;1,"Verificați ID control",IF(INDEX('Evaluare NIS2'!$H$8:$H$47,MATCH($A43,'Evaluare NIS2'!$A$8:$A$47,0))="","",INDEX('Evaluare NIS2'!$H$8:$H$47,MATCH($A43,'Evaluare NIS2'!$A$8:$A$47,0))))</f>
        <v>Medie</v>
      </c>
      <c r="E43" s="17"/>
      <c r="F43" s="17"/>
      <c r="G43" s="28"/>
      <c r="H43" s="28"/>
      <c r="I43" s="17"/>
      <c r="J43" s="17" t="str">
        <v>Exercițiul validează deciziile și canalele de comunicare.</v>
      </c>
      <c r="K43" s="17"/>
      <c r="L43" s="17"/>
      <c r="M43" s="28"/>
      <c r="N43" s="16" t="str">
        <f>IF(COUNTIFS($A$8:$A$47,A43)&lt;&gt;1,"Verificați ID control",IF(I43="N/A",IF(E43="","Justificați N/A","N/A declarat"),IF(I43="Închisă",IF(OR(E43="",F43="",J43="",K43="",L43="",M43=""),"Închidere incompletă",IF(C43&lt;&gt;"Implementat","Reevaluați controlul","Închidere documentată")),IF(I43="Blocată","Deblocare necesară",IF(AND(ISNUMBER(H43),H43&lt;TODAY()),"Termen depășit",IF(AND(E43&lt;&gt;"",OR(F43="",H43="",I43="")),"Completați planificarea",IF(OR(C43="Neimplementat",C43="Parțial implementat"),IF(E43="","Definiți acțiunea","De urmărit"),IF(E43="","","De urmărit"))))))))</f>
      </c>
    </row>
    <row r="44" ht="80" customHeight="1">
      <c r="A44" s="16" t="str">
        <v>SUP-01</v>
      </c>
      <c r="B44" s="16" t="str">
        <f>IF(COUNTIFS('Evaluare NIS2'!$A$8:$A$47,$A44)&lt;&gt;1,"Verificați ID control",IF(INDEX('Evaluare NIS2'!$C$8:$C$47,MATCH($A44,'Evaluare NIS2'!$A$8:$A$47,0))="","",INDEX('Evaluare NIS2'!$C$8:$C$47,MATCH($A44,'Evaluare NIS2'!$A$8:$A$47,0))))</f>
        <v>Furnizorii relevanți sunt inventariați și evaluați după criticitate, acces și riscuri de securitate?</v>
      </c>
      <c r="C44" s="16" t="str">
        <f>IF(COUNTIFS('Evaluare NIS2'!$A$8:$A$47,$A44)&lt;&gt;1,"Verificați ID control",IF(INDEX('Evaluare NIS2'!$E$8:$E$47,MATCH($A44,'Evaluare NIS2'!$A$8:$A$47,0))="","",INDEX('Evaluare NIS2'!$E$8:$E$47,MATCH($A44,'Evaluare NIS2'!$A$8:$A$47,0))))</f>
      </c>
      <c r="D44" s="16" t="str">
        <f>IF(COUNTIFS('Evaluare NIS2'!$A$8:$A$47,$A44)&lt;&gt;1,"Verificați ID control",IF(INDEX('Evaluare NIS2'!$H$8:$H$47,MATCH($A44,'Evaluare NIS2'!$A$8:$A$47,0))="","",INDEX('Evaluare NIS2'!$H$8:$H$47,MATCH($A44,'Evaluare NIS2'!$A$8:$A$47,0))))</f>
        <v>Ridicată</v>
      </c>
      <c r="E44" s="17"/>
      <c r="F44" s="17"/>
      <c r="G44" s="28"/>
      <c r="H44" s="28"/>
      <c r="I44" s="17"/>
      <c r="J44" s="17" t="str">
        <v>Furnizorii critici au evaluări aprobate și riscuri tratate.</v>
      </c>
      <c r="K44" s="17"/>
      <c r="L44" s="17"/>
      <c r="M44" s="28"/>
      <c r="N44" s="16" t="str">
        <f>IF(COUNTIFS($A$8:$A$47,A44)&lt;&gt;1,"Verificați ID control",IF(I44="N/A",IF(E44="","Justificați N/A","N/A declarat"),IF(I44="Închisă",IF(OR(E44="",F44="",J44="",K44="",L44="",M44=""),"Închidere incompletă",IF(C44&lt;&gt;"Implementat","Reevaluați controlul","Închidere documentată")),IF(I44="Blocată","Deblocare necesară",IF(AND(ISNUMBER(H44),H44&lt;TODAY()),"Termen depășit",IF(AND(E44&lt;&gt;"",OR(F44="",H44="",I44="")),"Completați planificarea",IF(OR(C44="Neimplementat",C44="Parțial implementat"),IF(E44="","Definiți acțiunea","De urmărit"),IF(E44="","","De urmărit"))))))))</f>
      </c>
    </row>
    <row r="45" ht="80" customHeight="1">
      <c r="A45" s="16" t="str">
        <v>SUP-02</v>
      </c>
      <c r="B45" s="16" t="str">
        <f>IF(COUNTIFS('Evaluare NIS2'!$A$8:$A$47,$A45)&lt;&gt;1,"Verificați ID control",IF(INDEX('Evaluare NIS2'!$C$8:$C$47,MATCH($A45,'Evaluare NIS2'!$A$8:$A$47,0))="","",INDEX('Evaluare NIS2'!$C$8:$C$47,MATCH($A45,'Evaluare NIS2'!$A$8:$A$47,0))))</f>
        <v>Contractele relevante prevăd securitate, notificarea incidentelor, cooperare, dovezi și ieșire controlată?</v>
      </c>
      <c r="C45" s="16" t="str">
        <f>IF(COUNTIFS('Evaluare NIS2'!$A$8:$A$47,$A45)&lt;&gt;1,"Verificați ID control",IF(INDEX('Evaluare NIS2'!$E$8:$E$47,MATCH($A45,'Evaluare NIS2'!$A$8:$A$47,0))="","",INDEX('Evaluare NIS2'!$E$8:$E$47,MATCH($A45,'Evaluare NIS2'!$A$8:$A$47,0))))</f>
      </c>
      <c r="D45" s="16" t="str">
        <f>IF(COUNTIFS('Evaluare NIS2'!$A$8:$A$47,$A45)&lt;&gt;1,"Verificați ID control",IF(INDEX('Evaluare NIS2'!$H$8:$H$47,MATCH($A45,'Evaluare NIS2'!$A$8:$A$47,0))="","",INDEX('Evaluare NIS2'!$H$8:$H$47,MATCH($A45,'Evaluare NIS2'!$A$8:$A$47,0))))</f>
        <v>Ridicată</v>
      </c>
      <c r="E45" s="17"/>
      <c r="F45" s="17"/>
      <c r="G45" s="28"/>
      <c r="H45" s="28"/>
      <c r="I45" s="17"/>
      <c r="J45" s="17" t="str">
        <v>Contractele critice acoperă cerințele stabilite sau au plan aprobat.</v>
      </c>
      <c r="K45" s="17"/>
      <c r="L45" s="17"/>
      <c r="M45" s="28"/>
      <c r="N45" s="16" t="str">
        <f>IF(COUNTIFS($A$8:$A$47,A45)&lt;&gt;1,"Verificați ID control",IF(I45="N/A",IF(E45="","Justificați N/A","N/A declarat"),IF(I45="Închisă",IF(OR(E45="",F45="",J45="",K45="",L45="",M45=""),"Închidere incompletă",IF(C45&lt;&gt;"Implementat","Reevaluați controlul","Închidere documentată")),IF(I45="Blocată","Deblocare necesară",IF(AND(ISNUMBER(H45),H45&lt;TODAY()),"Termen depășit",IF(AND(E45&lt;&gt;"",OR(F45="",H45="",I45="")),"Completați planificarea",IF(OR(C45="Neimplementat",C45="Parțial implementat"),IF(E45="","Definiți acțiunea","De urmărit"),IF(E45="","","De urmărit"))))))))</f>
      </c>
    </row>
    <row r="46" ht="80" customHeight="1">
      <c r="A46" s="16" t="str">
        <v>SUP-03</v>
      </c>
      <c r="B46" s="16" t="str">
        <f>IF(COUNTIFS('Evaluare NIS2'!$A$8:$A$47,$A46)&lt;&gt;1,"Verificați ID control",IF(INDEX('Evaluare NIS2'!$C$8:$C$47,MATCH($A46,'Evaluare NIS2'!$A$8:$A$47,0))="","",INDEX('Evaluare NIS2'!$C$8:$C$47,MATCH($A46,'Evaluare NIS2'!$A$8:$A$47,0))))</f>
        <v>Accesul furnizorilor este limitat, monitorizat și retras, iar performanța de securitate este revizuită?</v>
      </c>
      <c r="C46" s="16" t="str">
        <f>IF(COUNTIFS('Evaluare NIS2'!$A$8:$A$47,$A46)&lt;&gt;1,"Verificați ID control",IF(INDEX('Evaluare NIS2'!$E$8:$E$47,MATCH($A46,'Evaluare NIS2'!$A$8:$A$47,0))="","",INDEX('Evaluare NIS2'!$E$8:$E$47,MATCH($A46,'Evaluare NIS2'!$A$8:$A$47,0))))</f>
      </c>
      <c r="D46" s="16" t="str">
        <f>IF(COUNTIFS('Evaluare NIS2'!$A$8:$A$47,$A46)&lt;&gt;1,"Verificați ID control",IF(INDEX('Evaluare NIS2'!$H$8:$H$47,MATCH($A46,'Evaluare NIS2'!$A$8:$A$47,0))="","",INDEX('Evaluare NIS2'!$H$8:$H$47,MATCH($A46,'Evaluare NIS2'!$A$8:$A$47,0))))</f>
        <v>Ridicată</v>
      </c>
      <c r="E46" s="17"/>
      <c r="F46" s="17"/>
      <c r="G46" s="28"/>
      <c r="H46" s="28"/>
      <c r="I46" s="17"/>
      <c r="J46" s="17" t="str">
        <v>Un eșantion confirmă controlul accesului și urmărirea abaterilor.</v>
      </c>
      <c r="K46" s="17"/>
      <c r="L46" s="17"/>
      <c r="M46" s="28"/>
      <c r="N46" s="16" t="str">
        <f>IF(COUNTIFS($A$8:$A$47,A46)&lt;&gt;1,"Verificați ID control",IF(I46="N/A",IF(E46="","Justificați N/A","N/A declarat"),IF(I46="Închisă",IF(OR(E46="",F46="",J46="",K46="",L46="",M46=""),"Închidere incompletă",IF(C46&lt;&gt;"Implementat","Reevaluați controlul","Închidere documentată")),IF(I46="Blocată","Deblocare necesară",IF(AND(ISNUMBER(H46),H46&lt;TODAY()),"Termen depășit",IF(AND(E46&lt;&gt;"",OR(F46="",H46="",I46="")),"Completați planificarea",IF(OR(C46="Neimplementat",C46="Parțial implementat"),IF(E46="","Definiți acțiunea","De urmărit"),IF(E46="","","De urmărit"))))))))</f>
      </c>
    </row>
    <row r="47" ht="80" customHeight="1">
      <c r="A47" s="16" t="str">
        <v>SUP-04</v>
      </c>
      <c r="B47" s="16" t="str">
        <f>IF(COUNTIFS('Evaluare NIS2'!$A$8:$A$47,$A47)&lt;&gt;1,"Verificați ID control",IF(INDEX('Evaluare NIS2'!$C$8:$C$47,MATCH($A47,'Evaluare NIS2'!$A$8:$A$47,0))="","",INDEX('Evaluare NIS2'!$C$8:$C$47,MATCH($A47,'Evaluare NIS2'!$A$8:$A$47,0))))</f>
        <v>Dovezile controalelor au responsabil, dată, versiune, locație și revizuire a valabilității?</v>
      </c>
      <c r="C47" s="16" t="str">
        <f>IF(COUNTIFS('Evaluare NIS2'!$A$8:$A$47,$A47)&lt;&gt;1,"Verificați ID control",IF(INDEX('Evaluare NIS2'!$E$8:$E$47,MATCH($A47,'Evaluare NIS2'!$A$8:$A$47,0))="","",INDEX('Evaluare NIS2'!$E$8:$E$47,MATCH($A47,'Evaluare NIS2'!$A$8:$A$47,0))))</f>
      </c>
      <c r="D47" s="16" t="str">
        <f>IF(COUNTIFS('Evaluare NIS2'!$A$8:$A$47,$A47)&lt;&gt;1,"Verificați ID control",IF(INDEX('Evaluare NIS2'!$H$8:$H$47,MATCH($A47,'Evaluare NIS2'!$A$8:$A$47,0))="","",INDEX('Evaluare NIS2'!$H$8:$H$47,MATCH($A47,'Evaluare NIS2'!$A$8:$A$47,0))))</f>
        <v>Medie</v>
      </c>
      <c r="E47" s="17"/>
      <c r="F47" s="17"/>
      <c r="G47" s="28"/>
      <c r="H47" s="28"/>
      <c r="I47" s="17"/>
      <c r="J47" s="17" t="str">
        <v>Dovezile unui eșantion pot fi regăsite și validate.</v>
      </c>
      <c r="K47" s="17"/>
      <c r="L47" s="17"/>
      <c r="M47" s="28"/>
      <c r="N47" s="16" t="str">
        <f>IF(COUNTIFS($A$8:$A$47,A47)&lt;&gt;1,"Verificați ID control",IF(I47="N/A",IF(E47="","Justificați N/A","N/A declarat"),IF(I47="Închisă",IF(OR(E47="",F47="",J47="",K47="",L47="",M47=""),"Închidere incompletă",IF(C47&lt;&gt;"Implementat","Reevaluați controlul","Închidere documentată")),IF(I47="Blocată","Deblocare necesară",IF(AND(ISNUMBER(H47),H47&lt;TODAY()),"Termen depășit",IF(AND(E47&lt;&gt;"",OR(F47="",H47="",I47="")),"Completați planificarea",IF(OR(C47="Neimplementat",C47="Parțial implementat"),IF(E47="","Definiți acțiunea","De urmărit"),IF(E47="","","De urmărit"))))))))</f>
      </c>
    </row>
    <row r="48" ht="24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ht="24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</sheetData>
  <mergeCells>
    <mergeCell ref="A2:N2"/>
    <mergeCell ref="A4:N5"/>
  </mergeCells>
  <conditionalFormatting sqref="C8:C47">
    <cfRule type="expression" dxfId="16" priority="1">
      <formula>$C8="Implementat"</formula>
    </cfRule>
    <cfRule type="expression" dxfId="17" priority="2">
      <formula>$C8="Parțial implementat"</formula>
    </cfRule>
    <cfRule type="expression" dxfId="18" priority="3">
      <formula>$C8="Neimplementat"</formula>
    </cfRule>
    <cfRule type="expression" dxfId="19" priority="4">
      <formula>$C8="N/A"</formula>
    </cfRule>
  </conditionalFormatting>
  <conditionalFormatting sqref="N8:N47">
    <cfRule type="expression" dxfId="20" priority="5">
      <formula>$N8="Termen depășit"</formula>
    </cfRule>
    <cfRule type="expression" dxfId="21" priority="6">
      <formula>OR($N8="Închidere incompletă",$N8="Reevaluați controlul",$N8="Completați planificarea")</formula>
    </cfRule>
  </conditionalFormatting>
  <conditionalFormatting sqref="I8:I47">
    <cfRule type="expression" dxfId="22" priority="7">
      <formula>$I8="Închisă"</formula>
    </cfRule>
  </conditionalFormatting>
  <dataValidations count="4">
    <dataValidation type="list" sqref="I8:I47" allowBlank="1" showErrorMessage="1" showInputMessage="1" errorStyle="stop" errorTitle="Valoare neacceptată" error="Selectați o opțiune din listă." promptTitle="Câmp editabil" prompt="Selectați din listă sau lăsați necompletat." showDropDown="0">
      <formula1>"Neîncepută,În curs,Blocată,În verificare,Închisă,N/A"</formula1>
    </dataValidation>
    <dataValidation type="whole" operator="between" sqref="G8:G4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  <dataValidation type="whole" operator="between" sqref="H8:H4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  <dataValidation type="whole" operator="between" sqref="M8:M47" allowBlank="1" showErrorMessage="1" showInputMessage="1" errorStyle="stop" errorTitle="Valoare neacceptată" error="Introduceți o dată Excel validă, în format zz.ll.aaaa." promptTitle="Câmp editabil" prompt="Introduceți data în format zz.ll.aaaa.">
      <formula1>1</formula1>
      <formula2>2958465</formula2>
    </dataValidation>
  </dataValidations>
  <pageMargins left="0.3" right="0.3" top="0.4" bottom="0.4" header="0.2" footer="0.2"/>
  <pageSetup orientation="landscape" paperSize="8" fitToWidth="2" fitToHeight="0"/>
  <tableParts count="1">
    <tablePart r:id="R52fba9424bcc4af2"/>
  </tableParts>
</worksheet>
</file>